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530"/>
  <workbookPr defaultThemeVersion="124226"/>
  <bookViews>
    <workbookView xWindow="36616" yWindow="64111" windowWidth="29040" windowHeight="16440" tabRatio="603" activeTab="0"/>
  </bookViews>
  <sheets>
    <sheet name="Compliance Checker NL " sheetId="1" r:id="rId1"/>
    <sheet name="Eenheden" sheetId="3" state="hidden" r:id="rId2"/>
  </sheets>
  <definedNames/>
  <calcPr calcId="191029"/>
  <extLst/>
</workbook>
</file>

<file path=xl/comments1.xml><?xml version="1.0" encoding="utf-8"?>
<comments xmlns="http://schemas.openxmlformats.org/spreadsheetml/2006/main">
  <authors>
    <author>kvdhorst</author>
    <author>kvanderhorst</author>
    <author>karl</author>
  </authors>
  <commentList>
    <comment ref="A2" authorId="0">
      <text>
        <r>
          <rPr>
            <b/>
            <sz val="9"/>
            <rFont val="Tahoma"/>
            <family val="2"/>
          </rPr>
          <t>Met deze Naheffingsmeter stellen wij u in de gelegenheid om eenvoudig en snel te kunnen bepalen welke risico's u loopt als het gaat om externe inhuur.
Vul zoveel mogelijk naar waarheid in. Het gaat er uiteindelijk om dat u naast inzichten vooral helder krijgt welke impact non-compliancy heeft op de toekomst en uw zekerheden.</t>
        </r>
      </text>
    </comment>
    <comment ref="A9" authorId="0">
      <text>
        <r>
          <rPr>
            <b/>
            <sz val="9"/>
            <rFont val="Tahoma"/>
            <family val="2"/>
          </rPr>
          <t xml:space="preserve">Dit wordt </t>
        </r>
        <r>
          <rPr>
            <b/>
            <u val="single"/>
            <sz val="9"/>
            <rFont val="Tahoma"/>
            <family val="2"/>
          </rPr>
          <t>automatisch</t>
        </r>
        <r>
          <rPr>
            <b/>
            <sz val="9"/>
            <rFont val="Tahoma"/>
            <family val="2"/>
          </rPr>
          <t xml:space="preserve"> gevormd uit de som van het aantal:
- ingehuurde zelfstandigen
- mensen met een tijdelijk dienstverband (TAO)
- ingehuurden via een leverancier
- ingehuurde buitenlanders</t>
        </r>
        <r>
          <rPr>
            <sz val="9"/>
            <rFont val="Tahoma"/>
            <family val="2"/>
          </rPr>
          <t xml:space="preserve">
</t>
        </r>
        <r>
          <rPr>
            <b/>
            <sz val="9"/>
            <rFont val="Tahoma"/>
            <family val="2"/>
          </rPr>
          <t>en levert het totaal aantal externen.</t>
        </r>
        <r>
          <rPr>
            <sz val="9"/>
            <rFont val="Tahoma"/>
            <family val="2"/>
          </rPr>
          <t xml:space="preserve">
</t>
        </r>
        <r>
          <rPr>
            <b/>
            <sz val="9"/>
            <rFont val="Tahoma"/>
            <family val="2"/>
          </rPr>
          <t>Neem in alle opgaves ook de zelfstandigen mee die NIET meer werken voor u. 
De risico-periode loopt immers enkele jaren door (minimaal 5).</t>
        </r>
      </text>
    </comment>
    <comment ref="A10" authorId="0">
      <text>
        <r>
          <rPr>
            <b/>
            <sz val="9"/>
            <rFont val="Tahoma"/>
            <family val="2"/>
          </rPr>
          <t xml:space="preserve">Vul hier het gemiddeld aantal uren in die door  een ingehuurde professional </t>
        </r>
        <r>
          <rPr>
            <b/>
            <u val="single"/>
            <sz val="9"/>
            <rFont val="Tahoma"/>
            <family val="2"/>
          </rPr>
          <t>per maand</t>
        </r>
        <r>
          <rPr>
            <b/>
            <sz val="9"/>
            <rFont val="Tahoma"/>
            <family val="2"/>
          </rPr>
          <t xml:space="preserve"> gepresteerd wordt.
Houdt daarbij rekening met niet-werkbare dagen en ATV of  regelingen, zoals verkorte werkweken !
Het is gewoon om met 1600-1680 uren per jaar te werken, hetgeen resulteert in ongeveer 133-140 per maand.</t>
        </r>
        <r>
          <rPr>
            <sz val="9"/>
            <rFont val="Tahoma"/>
            <family val="2"/>
          </rPr>
          <t xml:space="preserve">
Onderbouwing gemiddelde:
werkbare dagen        252
vakantiedagen            24
feestdagen                  6 
Nieuwjaar, 1 Pasen, Koningsdag, Hemelvaart, 1 Pinksteren, 1 Kerst,optioneel Goede Vrijdag en Bevrijdingsdag
Zonder enig verzuim werkt men dan 222 dagen = 1776 uren.</t>
        </r>
      </text>
    </comment>
    <comment ref="A11" authorId="0">
      <text>
        <r>
          <rPr>
            <b/>
            <sz val="9"/>
            <rFont val="Tahoma"/>
            <family val="2"/>
          </rPr>
          <t>Vul hier het aantal zelfstandigen in dat u ooit zelf rechtstreeks ingehuurd heeft. 
Criterium voor zelfstandige: iemand die voor eigen rekening en risico werkt, hetgeen bevestigd wordt in een door de Belastingdienst goedgekeurde Modelovereenkomst.
Er wordt vanuit een eigen, bij de KvK geregistreerde, onderneming gewerkt en  gefactureerd.</t>
        </r>
        <r>
          <rPr>
            <sz val="9"/>
            <rFont val="Tahoma"/>
            <family val="2"/>
          </rPr>
          <t xml:space="preserve">
</t>
        </r>
      </text>
    </comment>
    <comment ref="A12" authorId="0">
      <text>
        <r>
          <rPr>
            <b/>
            <sz val="9"/>
            <rFont val="Tahoma"/>
            <family val="2"/>
          </rPr>
          <t>Hier vult u het gemiddelde uurtarief in dat u betaalt/heeft betaald aan zelfstandigen.</t>
        </r>
        <r>
          <rPr>
            <sz val="9"/>
            <rFont val="Tahoma"/>
            <family val="2"/>
          </rPr>
          <t xml:space="preserve">
</t>
        </r>
      </text>
    </comment>
    <comment ref="A13" authorId="0">
      <text>
        <r>
          <rPr>
            <b/>
            <sz val="9"/>
            <rFont val="Tahoma"/>
            <family val="2"/>
          </rPr>
          <t>Indien men binnen 6 maanden een beeindigde arbeidsrelatie voortzet in een overeenkomst met een zelfstandige, dan zal de Belastingdienst als uitgangspunt kunnen nemen: rechtsopvolgend werkgeversschap. 
Dat betekent dat de arbeidsverhouding beschouwd wordt als te zijn voortgezet !
En dat heeft consequenties voor de houdbaarheid van aftrekposten en leiden tot naheffingen.</t>
        </r>
      </text>
    </comment>
    <comment ref="A14" authorId="0">
      <text>
        <r>
          <rPr>
            <b/>
            <sz val="9"/>
            <rFont val="Tahoma"/>
            <family val="2"/>
          </rPr>
          <t>Vul hier in hoeveel zelfstandigen er zijn en/of worden ingehuurd buiten toepassing van een door de Belastingdienst goedgekeurde Modelovereenkomst.
Als u het niet weet, tel dan ieder twijfelgeval.</t>
        </r>
        <r>
          <rPr>
            <sz val="9"/>
            <rFont val="Tahoma"/>
            <family val="2"/>
          </rPr>
          <t xml:space="preserve">
</t>
        </r>
      </text>
    </comment>
    <comment ref="F14" authorId="0">
      <text>
        <r>
          <rPr>
            <b/>
            <sz val="9"/>
            <rFont val="Tahoma"/>
            <family val="2"/>
          </rPr>
          <t>Alle ingezette zelfstandigen die zonder door de Belastingdienst goedgekeurde Modelovereenkomst werken zijn een 100% potentieel nahefingsrisico.</t>
        </r>
        <r>
          <rPr>
            <sz val="9"/>
            <rFont val="Tahoma"/>
            <family val="2"/>
          </rPr>
          <t xml:space="preserve">
</t>
        </r>
      </text>
    </comment>
    <comment ref="A15" authorId="0">
      <text>
        <r>
          <rPr>
            <b/>
            <sz val="9"/>
            <rFont val="Tahoma"/>
            <family val="2"/>
          </rPr>
          <t xml:space="preserve">Geef hier het aantal zelfstandigen </t>
        </r>
        <r>
          <rPr>
            <b/>
            <u val="single"/>
            <sz val="9"/>
            <rFont val="Tahoma"/>
            <family val="2"/>
          </rPr>
          <t>met</t>
        </r>
        <r>
          <rPr>
            <b/>
            <sz val="9"/>
            <rFont val="Tahoma"/>
            <family val="2"/>
          </rPr>
          <t xml:space="preserve"> toepassing van een door de Belastingdienst goedgekeurde modelovereenkomst.</t>
        </r>
        <r>
          <rPr>
            <sz val="9"/>
            <rFont val="Tahoma"/>
            <family val="2"/>
          </rPr>
          <t xml:space="preserve">
</t>
        </r>
      </text>
    </comment>
    <comment ref="B15" authorId="0">
      <text>
        <r>
          <rPr>
            <b/>
            <sz val="9"/>
            <rFont val="Tahoma"/>
            <family val="2"/>
          </rPr>
          <t>Dit getal wordt automatisch bepaald vanuit het resultaat:
aantal zelfstandigen minus rechtsopvolging en minus aantal zonder Modelovereenkomst.</t>
        </r>
        <r>
          <rPr>
            <sz val="9"/>
            <rFont val="Tahoma"/>
            <family val="2"/>
          </rPr>
          <t xml:space="preserve">
</t>
        </r>
      </text>
    </comment>
    <comment ref="C17" authorId="0">
      <text>
        <r>
          <rPr>
            <b/>
            <sz val="9"/>
            <rFont val="Tahoma"/>
            <family val="2"/>
          </rPr>
          <t>Het hebben van meerdere opdrachtgevers is essentieel in ondernemersschap (economische onafhankelijkheid). 
Is daar geen sprake van, dan kan er sprake zijn van een fictieve arbeidsverhouding. Ongeacht wat men op papier zet !
Hoeveel zelfstandigen die u langer ingezet hebt dan 18 maanden, hebben aantoonbaar meerdere opdrachtgevers ?
Alleen hen tellen waar u ook bewijs van hebt.</t>
        </r>
      </text>
    </comment>
    <comment ref="F17" authorId="0">
      <text>
        <r>
          <rPr>
            <b/>
            <sz val="9"/>
            <rFont val="Tahoma"/>
            <family val="2"/>
          </rPr>
          <t>Het risicobedrag is 60% van de omzet.
Dit is een percentage exlcusief mogelijke boetes.</t>
        </r>
      </text>
    </comment>
    <comment ref="C18" authorId="0">
      <text>
        <r>
          <rPr>
            <b/>
            <sz val="9"/>
            <rFont val="Tahoma"/>
            <family val="2"/>
          </rPr>
          <t>Het hebben van meerdere opdrachtgevers is essentieel in ondernemersschap (economische onafhankelijkheid). 
Is daar geen sprake van, dan kan er sprake zijn van een fictieve arbeidsverhouding. Ongeacht wat men op papier zet !!
Hoeveel zelfstandigen die u langer ingezet hebt dan 12 en korter dan 18 maanden, hebben aantoonbaar meerdere opdrachtgevers ?
Alleen hen tellen waar u ook bewijs van hebt.</t>
        </r>
        <r>
          <rPr>
            <sz val="9"/>
            <rFont val="Tahoma"/>
            <family val="2"/>
          </rPr>
          <t xml:space="preserve">
</t>
        </r>
      </text>
    </comment>
    <comment ref="F18" authorId="0">
      <text>
        <r>
          <rPr>
            <b/>
            <sz val="9"/>
            <rFont val="Tahoma"/>
            <family val="2"/>
          </rPr>
          <t>Het risicobedrag is 60% van de omzet.
Dit is een percentage exlcusief mogelijke boetes.</t>
        </r>
        <r>
          <rPr>
            <sz val="9"/>
            <rFont val="Tahoma"/>
            <family val="2"/>
          </rPr>
          <t xml:space="preserve">
</t>
        </r>
      </text>
    </comment>
    <comment ref="C19" authorId="0">
      <text>
        <r>
          <rPr>
            <b/>
            <sz val="9"/>
            <rFont val="Tahoma"/>
            <family val="2"/>
          </rPr>
          <t xml:space="preserve">Het hebben van meerdere opdrachtgevers is essentieel in ondernemersschap (economische onafhankelijkheid). 
Is daar geen sprake van, dan kan er sprake zijn van een fictieve arbeidsverhouding. Ongeacht wat men op papier zet !!
Hoeveel zelfstandigen die  langer ingezet zijn dan 9 en korter dan 12 maanden, hebben aantoonbaar meerdere opdrachtgevers ?
Alleen hen tellen waar u ook bewijs van hebt.
</t>
        </r>
        <r>
          <rPr>
            <sz val="9"/>
            <rFont val="Tahoma"/>
            <family val="2"/>
          </rPr>
          <t xml:space="preserve">
</t>
        </r>
        <r>
          <rPr>
            <b/>
            <sz val="9"/>
            <rFont val="Tahoma"/>
            <family val="2"/>
          </rPr>
          <t>Indien er sprake is van 1 opdrachtgever, dan haalt men meer dan 70% van de omzet na ongeveer 8 maanden bij die ene opdrachtgever vandaan. Daarmee komt de opdrachtgever in de kritieke zone vanwege de economische afhankelijkheid.</t>
        </r>
      </text>
    </comment>
    <comment ref="F19" authorId="0">
      <text>
        <r>
          <rPr>
            <b/>
            <sz val="9"/>
            <rFont val="Tahoma"/>
            <family val="2"/>
          </rPr>
          <t>Het risicobedrag is 40% van de omzet.
Dit is een percentage exlcusief mogelijke boetes.
Percentage is lager, omdat hier nog ruimte is om alsnog te voldoen aan de ZP-criteria.</t>
        </r>
      </text>
    </comment>
    <comment ref="A23" authorId="0">
      <text>
        <r>
          <rPr>
            <b/>
            <sz val="9"/>
            <rFont val="Tahoma"/>
            <family val="2"/>
          </rPr>
          <t>Vul het aantal mensen in dat u tijdelijk op de loonlijst heeft</t>
        </r>
        <r>
          <rPr>
            <sz val="9"/>
            <rFont val="Tahoma"/>
            <family val="2"/>
          </rPr>
          <t xml:space="preserve">
</t>
        </r>
      </text>
    </comment>
    <comment ref="A24" authorId="0">
      <text>
        <r>
          <rPr>
            <b/>
            <sz val="9"/>
            <rFont val="Tahoma"/>
            <family val="2"/>
          </rPr>
          <t xml:space="preserve">De kostprijs wordt gevormd door alle kosten die u gemiddeld op uurbasis kwijt bent aan de inzet van deze tijdelijke arbeidskracht.
Onder die kosten vallen o.a.:
- bruto loon
- alle premies en verzekeringen
- vakantiegeld, kosten vakantiedagen
</t>
        </r>
        <r>
          <rPr>
            <sz val="9"/>
            <rFont val="Tahoma"/>
            <family val="2"/>
          </rPr>
          <t xml:space="preserve">
</t>
        </r>
      </text>
    </comment>
    <comment ref="A25" authorId="0">
      <text>
        <r>
          <rPr>
            <b/>
            <sz val="9"/>
            <rFont val="Tahoma"/>
            <family val="2"/>
          </rPr>
          <t>Werkgever is VERPLICHT een pensioensregeling te verzorgen. Anders volgen navorderingen en is er sprake van boetegevoelige vorderingen. Een afstandsverklaring is niet rechtsgeldig (meer) !</t>
        </r>
      </text>
    </comment>
    <comment ref="F25" authorId="0">
      <text>
        <r>
          <rPr>
            <b/>
            <sz val="9"/>
            <rFont val="Tahoma"/>
            <family val="2"/>
          </rPr>
          <t>De kans op een arbeidsrechtelijk probleem is 50%. U bent afhankelijk van de houding van de werknemer. Ook in slechte tijden ….</t>
        </r>
        <r>
          <rPr>
            <sz val="9"/>
            <rFont val="Tahoma"/>
            <family val="2"/>
          </rPr>
          <t xml:space="preserve">
</t>
        </r>
      </text>
    </comment>
    <comment ref="A26" authorId="0">
      <text>
        <r>
          <rPr>
            <b/>
            <sz val="9"/>
            <rFont val="Tahoma"/>
            <family val="2"/>
          </rPr>
          <t xml:space="preserve">Hoeveel van de mensen met een tijdelijke arbeidsovereenkomst heeft u meer dan 3 maal een verlenging gestuurd ?
Formeel is bij de vierde contractpartij sprake van een vast dienstverband en bent u verplicht daarnaar te handelen bij ontslag.
</t>
        </r>
      </text>
    </comment>
    <comment ref="F26" authorId="0">
      <text>
        <r>
          <rPr>
            <b/>
            <sz val="9"/>
            <rFont val="Tahoma"/>
            <family val="2"/>
          </rPr>
          <t>De kans op een arbeidsrechtelijk probleem is 50%. U bent afhankelijk van de houding van de werknemer. Ook in slechte tijden ….</t>
        </r>
        <r>
          <rPr>
            <sz val="9"/>
            <rFont val="Tahoma"/>
            <family val="2"/>
          </rPr>
          <t xml:space="preserve">
</t>
        </r>
      </text>
    </comment>
    <comment ref="A27" authorId="0">
      <text>
        <r>
          <rPr>
            <b/>
            <sz val="9"/>
            <rFont val="Tahoma"/>
            <family val="2"/>
          </rPr>
          <t>Hoeveel mensen met een tijdelijke arbeidsovereenkomst stuurt u een automatische verlenging of heeft in de overeenkomst staan "automatische verlenging per maand" ?</t>
        </r>
        <r>
          <rPr>
            <sz val="9"/>
            <rFont val="Tahoma"/>
            <family val="2"/>
          </rPr>
          <t xml:space="preserve">
</t>
        </r>
      </text>
    </comment>
    <comment ref="F27" authorId="0">
      <text>
        <r>
          <rPr>
            <b/>
            <sz val="9"/>
            <rFont val="Tahoma"/>
            <family val="2"/>
          </rPr>
          <t>De kans op een arbeidsrechtelijk probleem is 50%. U bent afhankelijk van de houding van de werknemer. Ook in slechte tijden ….</t>
        </r>
      </text>
    </comment>
    <comment ref="A28" authorId="0">
      <text>
        <r>
          <rPr>
            <b/>
            <sz val="9"/>
            <rFont val="Tahoma"/>
            <family val="2"/>
          </rPr>
          <t>Hoeveel mensen met een tijdelijke arbeidsovereenkomst werken al langer dan 36 maanden bij u ?
A) Formeel is er sprake van een vast dienstverband. Was dat de bedoeling ?</t>
        </r>
        <r>
          <rPr>
            <sz val="9"/>
            <rFont val="Tahoma"/>
            <family val="2"/>
          </rPr>
          <t xml:space="preserve">
</t>
        </r>
        <r>
          <rPr>
            <b/>
            <sz val="9"/>
            <rFont val="Tahoma"/>
            <family val="2"/>
          </rPr>
          <t>B) U bent verplicht bij beeindiging van de arbeidsovereenkomst een transitievergoeding te betalen.  
De transitievergoeding is 1/3 bruto maandsalaris voor ieder dienstjaar of naar rato.
Op de transitiekosten mag opleidingskosten afgetrokken  worden. Ken de voorwaarden !</t>
        </r>
      </text>
    </comment>
    <comment ref="F28" authorId="0">
      <text>
        <r>
          <rPr>
            <b/>
            <sz val="9"/>
            <rFont val="Tahoma"/>
            <family val="2"/>
          </rPr>
          <t>U heeft een arbeidsrechtelijk probleem. Er is sprake van een vast dienstverband.
Indien de werknemer akkoord gaat met ontslag is deze verwijtbaar werkloos en verliest men rechten mbt uitkeringshoogte.
Vanaf 01-07-2015 is er sprake van een transitievergoeding. Zie op de website van de Overheid de actuele status en berekeningsbasis.</t>
        </r>
      </text>
    </comment>
    <comment ref="A29" authorId="1">
      <text>
        <r>
          <rPr>
            <b/>
            <sz val="9"/>
            <rFont val="Tahoma"/>
            <family val="2"/>
          </rPr>
          <t>Hoeveel jaar hebben de mensen al een tijdelijk dienstverband die langer dan 36 maanden in dienst zijn ?</t>
        </r>
      </text>
    </comment>
    <comment ref="A30" authorId="1">
      <text>
        <r>
          <rPr>
            <b/>
            <sz val="9"/>
            <rFont val="Tahoma"/>
            <family val="2"/>
          </rPr>
          <t>Hoeveel jaar hebben de mensen al een tijdelijk dienstverband die langer dan 36 maanden in dienst zijn ?</t>
        </r>
      </text>
    </comment>
    <comment ref="A31" authorId="1">
      <text>
        <r>
          <rPr>
            <b/>
            <sz val="9"/>
            <rFont val="Tahoma"/>
            <family val="2"/>
          </rPr>
          <t>Bepaalde opleidingskosten mogen van een transitievergoeding afgetrokken worden.
Welk totaalbedrag heeft u aan opleiding hiervoor beschikbaar gesteld ?
Check de voorwaarden !</t>
        </r>
      </text>
    </comment>
    <comment ref="A34" authorId="0">
      <text>
        <r>
          <rPr>
            <b/>
            <sz val="9"/>
            <rFont val="Tahoma"/>
            <family val="2"/>
          </rPr>
          <t>Vul het aantal externen in dat u via leveranciers (NIET de onderneming van een zelfstandige) inhuurt.</t>
        </r>
        <r>
          <rPr>
            <sz val="9"/>
            <rFont val="Tahoma"/>
            <family val="2"/>
          </rPr>
          <t xml:space="preserve">
</t>
        </r>
      </text>
    </comment>
    <comment ref="A36" authorId="0">
      <text>
        <r>
          <rPr>
            <b/>
            <sz val="9"/>
            <rFont val="Tahoma"/>
            <family val="2"/>
          </rPr>
          <t>Van hoeveel via leveranciers ingehuurde externen weet u dat zij zelfstandige (ZZP-er) zijn ?</t>
        </r>
        <r>
          <rPr>
            <sz val="9"/>
            <rFont val="Tahoma"/>
            <family val="2"/>
          </rPr>
          <t xml:space="preserve">
</t>
        </r>
      </text>
    </comment>
    <comment ref="A37" authorId="0">
      <text>
        <r>
          <rPr>
            <b/>
            <sz val="9"/>
            <rFont val="Tahoma"/>
            <family val="2"/>
          </rPr>
          <t>Van hoeveel van die zelfstandigen heeft u een kopie/bewijs dat een door de Belastingdienst goedgekeurde Modelovereenkomst gebruikt wordt ?</t>
        </r>
        <r>
          <rPr>
            <sz val="9"/>
            <rFont val="Tahoma"/>
            <family val="2"/>
          </rPr>
          <t xml:space="preserve">
</t>
        </r>
      </text>
    </comment>
    <comment ref="F37" authorId="0">
      <text>
        <r>
          <rPr>
            <b/>
            <sz val="9"/>
            <rFont val="Tahoma"/>
            <family val="2"/>
          </rPr>
          <t>Het inlenersrisico dat u heeft wordt  gevormd door loonheffing en BTW.
Zorg voor bewijs in uw dossier.</t>
        </r>
        <r>
          <rPr>
            <sz val="9"/>
            <rFont val="Tahoma"/>
            <family val="2"/>
          </rPr>
          <t xml:space="preserve">
</t>
        </r>
      </text>
    </comment>
    <comment ref="A38" authorId="0">
      <text>
        <r>
          <rPr>
            <b/>
            <sz val="9"/>
            <rFont val="Tahoma"/>
            <family val="2"/>
          </rPr>
          <t>Van hoeveel mensen is u gezegd dat zij in loondienst zijn bij de leverancier ?</t>
        </r>
      </text>
    </comment>
    <comment ref="A39" authorId="0">
      <text>
        <r>
          <rPr>
            <b/>
            <sz val="9"/>
            <rFont val="Tahoma"/>
            <family val="2"/>
          </rPr>
          <t>Van hoeveel mensen heeft u bewijs dat zij in loondienst zijn bij de leverancier ?
Bewijs is bijv een kopie werkgeversverklaring.</t>
        </r>
        <r>
          <rPr>
            <sz val="9"/>
            <rFont val="Tahoma"/>
            <family val="2"/>
          </rPr>
          <t xml:space="preserve">
</t>
        </r>
      </text>
    </comment>
    <comment ref="F39" authorId="0">
      <text>
        <r>
          <rPr>
            <b/>
            <sz val="9"/>
            <rFont val="Tahoma"/>
            <family val="2"/>
          </rPr>
          <t>Inlenersrisico: loonheffing, premies en BTW.</t>
        </r>
        <r>
          <rPr>
            <sz val="9"/>
            <rFont val="Tahoma"/>
            <family val="2"/>
          </rPr>
          <t xml:space="preserve">
</t>
        </r>
        <r>
          <rPr>
            <b/>
            <sz val="9"/>
            <rFont val="Tahoma"/>
            <family val="2"/>
          </rPr>
          <t>Zorg dat u op de hoogte geraakt van de arbeidsverhouding !</t>
        </r>
      </text>
    </comment>
    <comment ref="A40" authorId="0">
      <text>
        <r>
          <rPr>
            <b/>
            <sz val="9"/>
            <rFont val="Tahoma"/>
            <family val="2"/>
          </rPr>
          <t>Indien inlenersbeloning niet is gecontroleerd neemt u arbeidsrechtelijke navorderingsrisico's die afhangen van de loonsom. Loopt snel op !</t>
        </r>
      </text>
    </comment>
    <comment ref="A41" authorId="0">
      <text>
        <r>
          <rPr>
            <b/>
            <sz val="9"/>
            <rFont val="Tahoma"/>
            <family val="2"/>
          </rPr>
          <t>Van hoeveel mensen die u bij de leverancier inhuurt weet u dat zij  weer door de leverancier worden ingehuurd ?</t>
        </r>
        <r>
          <rPr>
            <sz val="9"/>
            <rFont val="Tahoma"/>
            <family val="2"/>
          </rPr>
          <t xml:space="preserve">
</t>
        </r>
      </text>
    </comment>
    <comment ref="A42" authorId="0">
      <text>
        <r>
          <rPr>
            <b/>
            <sz val="9"/>
            <rFont val="Tahoma"/>
            <family val="2"/>
          </rPr>
          <t>Van hoeveel mensen die u via de leverancier inhuurt en die door de leverancier ingehuurd worden, heeft u bewijs van de arbeidsverhouding die de ingehuurde wel heeft ?</t>
        </r>
        <r>
          <rPr>
            <sz val="9"/>
            <rFont val="Tahoma"/>
            <family val="2"/>
          </rPr>
          <t xml:space="preserve">
</t>
        </r>
      </text>
    </comment>
    <comment ref="F42" authorId="0">
      <text>
        <r>
          <rPr>
            <b/>
            <sz val="9"/>
            <rFont val="Tahoma"/>
            <family val="2"/>
          </rPr>
          <t>Inlenersrisico: loonheffing, premies en BTW.
Zorg dat u op de hoogte geraakt van de arbeidsverhouding !</t>
        </r>
        <r>
          <rPr>
            <sz val="9"/>
            <rFont val="Tahoma"/>
            <family val="2"/>
          </rPr>
          <t xml:space="preserve">
</t>
        </r>
      </text>
    </comment>
    <comment ref="A43" authorId="0">
      <text>
        <r>
          <rPr>
            <b/>
            <sz val="9"/>
            <rFont val="Tahoma"/>
            <family val="2"/>
          </rPr>
          <t>Indien inlenersbeloning niet is gecontroleerd neemt u arbeidsrechtelijke navorderingsrisico's die afhangen van de loonsom. Loopt snel op !</t>
        </r>
      </text>
    </comment>
    <comment ref="B46" authorId="0">
      <text>
        <r>
          <rPr>
            <b/>
            <sz val="9"/>
            <rFont val="Tahoma"/>
            <family val="2"/>
          </rPr>
          <t>Geef het aantal buitenlanders dat u ingehuurd heeft. Maak geen onderscheid tussen zelfstandigen of via een andere partij.</t>
        </r>
        <r>
          <rPr>
            <sz val="9"/>
            <rFont val="Tahoma"/>
            <family val="2"/>
          </rPr>
          <t xml:space="preserve">
</t>
        </r>
      </text>
    </comment>
    <comment ref="B47" authorId="0">
      <text>
        <r>
          <rPr>
            <b/>
            <sz val="9"/>
            <rFont val="Tahoma"/>
            <family val="2"/>
          </rPr>
          <t>Wat is het gemiddelde tarief dat u betaalt ?</t>
        </r>
        <r>
          <rPr>
            <sz val="9"/>
            <rFont val="Tahoma"/>
            <family val="2"/>
          </rPr>
          <t xml:space="preserve">
</t>
        </r>
      </text>
    </comment>
    <comment ref="B48" authorId="2">
      <text>
        <r>
          <rPr>
            <sz val="9"/>
            <rFont val="Tahoma"/>
            <family val="2"/>
          </rPr>
          <t>Sinds 30 juli 2020 geldt een strengere registratie van buitenlandse inhuur en werknemers. Men moet aangemeld zijn. Zie postedworkers.nl</t>
        </r>
      </text>
    </comment>
    <comment ref="B49" authorId="0">
      <text>
        <r>
          <rPr>
            <b/>
            <sz val="9"/>
            <rFont val="Tahoma"/>
            <family val="2"/>
          </rPr>
          <t>Hoeveel van de buitenlandse ingehuurden komen uit een Europees land ?</t>
        </r>
        <r>
          <rPr>
            <sz val="9"/>
            <rFont val="Tahoma"/>
            <family val="2"/>
          </rPr>
          <t xml:space="preserve">
</t>
        </r>
      </text>
    </comment>
    <comment ref="B50" authorId="0">
      <text>
        <r>
          <rPr>
            <sz val="9"/>
            <rFont val="Tahoma"/>
            <family val="2"/>
          </rPr>
          <t xml:space="preserve">Van hoeveel ingehuurde buitenlanders uit een europees land heeft u een bewijs van de arbeidsverhouding ?
</t>
        </r>
      </text>
    </comment>
    <comment ref="F50" authorId="0">
      <text>
        <r>
          <rPr>
            <b/>
            <sz val="9"/>
            <rFont val="Tahoma"/>
            <family val="2"/>
          </rPr>
          <t>Indien de gezagsverhouding bij u bepaald wordt, dan is uw risico loonheffing en BTW.</t>
        </r>
        <r>
          <rPr>
            <sz val="9"/>
            <rFont val="Tahoma"/>
            <family val="2"/>
          </rPr>
          <t xml:space="preserve">
</t>
        </r>
      </text>
    </comment>
    <comment ref="B51" authorId="0">
      <text>
        <r>
          <rPr>
            <b/>
            <sz val="9"/>
            <rFont val="Tahoma"/>
            <family val="2"/>
          </rPr>
          <t>Hoeveel ingehuurden komen uit een niet-europees land ?</t>
        </r>
        <r>
          <rPr>
            <sz val="9"/>
            <rFont val="Tahoma"/>
            <family val="2"/>
          </rPr>
          <t xml:space="preserve">
</t>
        </r>
      </text>
    </comment>
    <comment ref="B52" authorId="0">
      <text>
        <r>
          <rPr>
            <sz val="9"/>
            <rFont val="Tahoma"/>
            <family val="2"/>
          </rPr>
          <t xml:space="preserve">Van hoeveel niet-europees ingehuurden heeft u de juiste vergunningen ? Minimaal tewerkstellingsvergunning.
Het inzetten van iemand zonder TWV is formeel een economisch delict (boete 10.000,-) en kan zelfs leiden tot in hechtenis name van persoon en de werkgever.
</t>
        </r>
      </text>
    </comment>
    <comment ref="F52" authorId="0">
      <text>
        <r>
          <rPr>
            <b/>
            <sz val="9"/>
            <rFont val="Tahoma"/>
            <family val="2"/>
          </rPr>
          <t>Geen inzicht of er een Tewerkstellingsvergunnig is ? Uw risico is 100% !!</t>
        </r>
        <r>
          <rPr>
            <sz val="9"/>
            <rFont val="Tahoma"/>
            <family val="2"/>
          </rPr>
          <t xml:space="preserve">
</t>
        </r>
      </text>
    </comment>
    <comment ref="F53" authorId="0">
      <text>
        <r>
          <rPr>
            <b/>
            <sz val="9"/>
            <rFont val="Tahoma"/>
            <family val="2"/>
          </rPr>
          <t>Indien u deze boete krijgt, dan krijgt u die niet van tafel af !</t>
        </r>
        <r>
          <rPr>
            <sz val="9"/>
            <rFont val="Tahoma"/>
            <family val="2"/>
          </rPr>
          <t xml:space="preserve">
</t>
        </r>
      </text>
    </comment>
    <comment ref="F60" authorId="0">
      <text>
        <r>
          <rPr>
            <b/>
            <sz val="9"/>
            <rFont val="Tahoma"/>
            <family val="2"/>
          </rPr>
          <t>Wij bieden diverse diensten aan.
Zo is er Contract Compliance en White-labeled Managed Services.
Wij geven u hier:
- de omzet van de inhuur (inhuurtotaal)
- het daaraan verbonden risicobedrag
- de verhouding tussen inhuurtotaal en risicobedrag (ter vergelijk: verzekeraars vinden 2% een hoog risico)
- Het bedrag dat u kwijt zou zijn indien wij de overeenkomst(en) afhandelen
- de verhouding van onze kosten ten opzichte van het inhuurtotaal</t>
        </r>
        <r>
          <rPr>
            <sz val="9"/>
            <rFont val="Tahoma"/>
            <family val="2"/>
          </rPr>
          <t xml:space="preserve">
</t>
        </r>
      </text>
    </comment>
  </commentList>
</comments>
</file>

<file path=xl/sharedStrings.xml><?xml version="1.0" encoding="utf-8"?>
<sst xmlns="http://schemas.openxmlformats.org/spreadsheetml/2006/main" count="115" uniqueCount="112">
  <si>
    <t>aantal langer dan 18 maanden ingezet</t>
  </si>
  <si>
    <t>aantal met "automatische verlenging"</t>
  </si>
  <si>
    <t>aantal in loondienst bij leverancier</t>
  </si>
  <si>
    <t>aantal zelfstandigen via leverancier</t>
  </si>
  <si>
    <t>aantal ingehuurd door leverancier</t>
  </si>
  <si>
    <t>aantal bewijs arbeidsverhouding met leverancier</t>
  </si>
  <si>
    <t>aantal buitenlanders uit EU-land</t>
  </si>
  <si>
    <t>aantal buitenlanders uit niet-EU-land</t>
  </si>
  <si>
    <t>Aantal Nederlandse zelfstandigen</t>
  </si>
  <si>
    <t>Opmerking</t>
  </si>
  <si>
    <t>per maand</t>
  </si>
  <si>
    <t>opdrgevers</t>
  </si>
  <si>
    <t>aantal schriftelijk meer dan 3 maal verlengd</t>
  </si>
  <si>
    <t>Risico</t>
  </si>
  <si>
    <t>Legenda</t>
  </si>
  <si>
    <t>Invullen</t>
  </si>
  <si>
    <t>Wordt berekend</t>
  </si>
  <si>
    <t>Controleer !</t>
  </si>
  <si>
    <t>Basisgetallen</t>
  </si>
  <si>
    <t>Aantal mensen in totaal ingehuurd</t>
  </si>
  <si>
    <t>Gemiddeld inkooptarief in €</t>
  </si>
  <si>
    <t>Aantal Nederlanders ingehuurd bij leverancier</t>
  </si>
  <si>
    <t>Gemiddeld inkooptarief</t>
  </si>
  <si>
    <t>Gemiddelde kostprijs (incl werkgeverslasten)</t>
  </si>
  <si>
    <t>Arbeidsrechtelijk risico/mnd</t>
  </si>
  <si>
    <t>Navorderingsrisico/mnd</t>
  </si>
  <si>
    <t>(Na)heffingsrisico/maand</t>
  </si>
  <si>
    <t>Aantal buitenlanders</t>
  </si>
  <si>
    <t>Gemiddelde kostprijs incl werkgeverslasten</t>
  </si>
  <si>
    <t>aantal met tewerkstellingsvergunning</t>
  </si>
  <si>
    <t>Aansprakelijkheidsrisico/mnd</t>
  </si>
  <si>
    <t>Meerdere</t>
  </si>
  <si>
    <t>Aansprakelijkheidsrisico mbt buitenlandse inhuur</t>
  </si>
  <si>
    <t>Totaal (na)heffingsrisico tgv non-compliancy</t>
  </si>
  <si>
    <t>Risico%</t>
  </si>
  <si>
    <t>Heffingsrisico in %</t>
  </si>
  <si>
    <t>Arbeidsrechtelijk risico in %</t>
  </si>
  <si>
    <t>Financieel risico in %</t>
  </si>
  <si>
    <t>Aanspr.heidsrisico in %</t>
  </si>
  <si>
    <t>boete per individuele overtreding</t>
  </si>
  <si>
    <t>Aantal ingehuurd</t>
  </si>
  <si>
    <t>Ingehuurd</t>
  </si>
  <si>
    <t>Aantal Nederlandse tijdelijke arbeidsovereenkomsten (TAO)</t>
  </si>
  <si>
    <t>in procenten</t>
  </si>
  <si>
    <t>aantal FTE</t>
  </si>
  <si>
    <t>Naheffingsrisico op zelfstandigen</t>
  </si>
  <si>
    <t>Arbeidsrechtelijk risico tijdelijk personeel</t>
  </si>
  <si>
    <t>Navorderingsrisico mbt bij leveranciers ingehuurden</t>
  </si>
  <si>
    <t>COMPLIANCE-gegevens</t>
  </si>
  <si>
    <t>Inhuurtotaal</t>
  </si>
  <si>
    <t>Risicobedrag</t>
  </si>
  <si>
    <t>Contract Compliance</t>
  </si>
  <si>
    <t>Conclusies</t>
  </si>
  <si>
    <r>
      <rPr>
        <b/>
        <sz val="11"/>
        <color indexed="8"/>
        <rFont val="Calibri"/>
        <family val="2"/>
      </rPr>
      <t>Doelgroep:</t>
    </r>
    <r>
      <rPr>
        <sz val="11"/>
        <color theme="1"/>
        <rFont val="Calibri"/>
        <family val="2"/>
        <scheme val="minor"/>
      </rPr>
      <t xml:space="preserve"> ieder bedrijf dat de be- en afhandeling van contracten buiten de deur wilt laten verzorgen onder naam en regie van een ander bedrijf.</t>
    </r>
  </si>
  <si>
    <t>Kosten</t>
  </si>
  <si>
    <t>maand</t>
  </si>
  <si>
    <t>Rechtsopvolgende situaties</t>
  </si>
  <si>
    <t xml:space="preserve">     In vergelijk besparen wij u</t>
  </si>
  <si>
    <t>per mnd/jr</t>
  </si>
  <si>
    <t>1. Contract Compliance</t>
  </si>
  <si>
    <t>2. Onder uw eigen naam/logo/etc. de back-office ingeregeld (Managed Services)</t>
  </si>
  <si>
    <t>Hoeveel uren per maand als calculatiebasis ?</t>
  </si>
  <si>
    <t>Bedrijfsnaam</t>
  </si>
  <si>
    <t>Contract Compliance biedt het volgende rendement</t>
  </si>
  <si>
    <t>Welk model wilt U ? Of heeft u vragen/opmerkingen ?</t>
  </si>
  <si>
    <t>Email</t>
  </si>
  <si>
    <t>Telefoonnr</t>
  </si>
  <si>
    <t>mail@compliancefactory.nl</t>
  </si>
  <si>
    <t>Afsluiter</t>
  </si>
  <si>
    <t>CC</t>
  </si>
  <si>
    <t>PAY</t>
  </si>
  <si>
    <t>ConTrack</t>
  </si>
  <si>
    <t>Buitenland</t>
  </si>
  <si>
    <r>
      <rPr>
        <u val="single"/>
        <sz val="11"/>
        <color indexed="8"/>
        <rFont val="Calibri"/>
        <family val="2"/>
      </rPr>
      <t>ATTENTIE</t>
    </r>
    <r>
      <rPr>
        <sz val="11"/>
        <color theme="1"/>
        <rFont val="Calibri"/>
        <family val="2"/>
        <scheme val="minor"/>
      </rPr>
      <t xml:space="preserve">: oplossing 2 </t>
    </r>
    <r>
      <rPr>
        <b/>
        <sz val="11"/>
        <color indexed="10"/>
        <rFont val="Calibri"/>
        <family val="2"/>
      </rPr>
      <t>is inclusief de prijs voor een licentie van unieke software</t>
    </r>
    <r>
      <rPr>
        <sz val="11"/>
        <color theme="1"/>
        <rFont val="Calibri"/>
        <family val="2"/>
        <scheme val="minor"/>
      </rPr>
      <t>, die voor workflow, veel besparingen en efficiency zorgt !</t>
    </r>
  </si>
  <si>
    <t>Uurtarief</t>
  </si>
  <si>
    <r>
      <t xml:space="preserve">*Disclaimer: </t>
    </r>
    <r>
      <rPr>
        <sz val="11"/>
        <color theme="1"/>
        <rFont val="Calibri"/>
        <family val="2"/>
        <scheme val="minor"/>
      </rPr>
      <t>de exacte aantallen en bedragen die gelden, kunnen alleen bepaald worden nadat onderzocht is welke aantallen daadwerkelijk van toepassing zijn.</t>
    </r>
  </si>
  <si>
    <t>Dossiers/uur</t>
  </si>
  <si>
    <t>Rapp/uur</t>
  </si>
  <si>
    <t>Afw.perc</t>
  </si>
  <si>
    <t>totaal van transitievergoeding aftrekbare opleidingskosten</t>
  </si>
  <si>
    <t xml:space="preserve">                                       aantal bewijs arbeidsverhouding met leverancier</t>
  </si>
  <si>
    <t>In geval van lage aantallen inhuur adviseren wij de Contract Compliance oplossing. Deze staat bovenin bij oplossing 1.</t>
  </si>
  <si>
    <t xml:space="preserve"> </t>
  </si>
  <si>
    <t>Ex-werknemer(s) binnen 6 maanden ingehuurd als Zelfstandige</t>
  </si>
  <si>
    <t>FINANCIEEL RISICO tgv non-compliance</t>
  </si>
  <si>
    <t>Ter vergelijk vult u in de gele balk het bedrag in dat heden per gepresteerd uur aan opslag betaald wordt.</t>
  </si>
  <si>
    <t>Daarnaast bieden wij opleidingen op het gebied van Contractmanagement (zie www.compliancefactory.nl).</t>
  </si>
  <si>
    <t>Wilt u weten waar u aan toe bent/kan zijn ? Met een Compliance-check door The Compliance Factory weet u dat binnen 3 dagen !</t>
  </si>
  <si>
    <t xml:space="preserve">      Door u ingevulde aantallen geven uitsluitend een benadering van het financieel risico en hieraan kunnen geen rechten ontleend worden.</t>
  </si>
  <si>
    <t>Totalen omgezet naar financieel risico</t>
  </si>
  <si>
    <r>
      <t>Doelgroep:</t>
    </r>
    <r>
      <rPr>
        <sz val="11"/>
        <color theme="1"/>
        <rFont val="Calibri"/>
        <family val="2"/>
        <scheme val="minor"/>
      </rPr>
      <t xml:space="preserve"> ieder bedrijf dat de eigen naam op de contracten wilt terugzien en meer toezicht wilt op de uitvoering en de kosten van dit proces buiten de deur wilt houden/minimaliseren.</t>
    </r>
  </si>
  <si>
    <t>aantal korter dan   9 maanden ingezet</t>
  </si>
  <si>
    <t xml:space="preserve">         ,,           ,,           12 maanden ingezet</t>
  </si>
  <si>
    <t xml:space="preserve">         ,,           ,,             9 maanden ingezet</t>
  </si>
  <si>
    <t xml:space="preserve">                     Gespecificeerde aantallen</t>
  </si>
  <si>
    <t>The Compliance Factory biedt besparende en risicobeperkende mogelijkheden</t>
  </si>
  <si>
    <r>
      <t xml:space="preserve">                   </t>
    </r>
    <r>
      <rPr>
        <sz val="11"/>
        <color indexed="10"/>
        <rFont val="Calibri"/>
        <family val="2"/>
      </rPr>
      <t>Onze</t>
    </r>
    <r>
      <rPr>
        <sz val="11"/>
        <color theme="1"/>
        <rFont val="Calibri"/>
        <family val="2"/>
        <scheme val="minor"/>
      </rPr>
      <t xml:space="preserve"> oplossing kost per jaar met de ingevulde aantallen</t>
    </r>
  </si>
  <si>
    <t xml:space="preserve">                  Het non-compliance risico levert per jaar een realistisch financieel risico van</t>
  </si>
  <si>
    <t>Aantal zonder modelovereenkomst (in het kader van de wet DBA)</t>
  </si>
  <si>
    <t>Aantal met goedgekeurde modelovereenkomst</t>
  </si>
  <si>
    <t>aantal met modelovereenkomst overlegd</t>
  </si>
  <si>
    <t>Zelfstandigen zonder modelovereenkomst</t>
  </si>
  <si>
    <t>Wilt u het geheel onder eigen bedrijfsnaam en uitingen doen, dan bieden wij u ons 'Back-Office Service Support'-model.</t>
  </si>
  <si>
    <t>Het 'Back-Office Service Support'-model kent een kortingsstaffel.</t>
  </si>
  <si>
    <t>aantal zonder pensioensregeling</t>
  </si>
  <si>
    <t>aantal langer dan 36 maanden in dienst</t>
  </si>
  <si>
    <t>gemiddeld aantal jaren in dienst (igv &gt; 36 maanden)</t>
  </si>
  <si>
    <t>bedrag gereserveerd voor transitievergoeding</t>
  </si>
  <si>
    <t xml:space="preserve">                                       inlenersbeloning niet gecontroleerd</t>
  </si>
  <si>
    <t>niet aangemeld als "Posted worker"</t>
  </si>
  <si>
    <t>+31 (0)85-0063900</t>
  </si>
  <si>
    <t>Contractmanagement, Managed Services, MSP, Verlonen, etc.        Wij ondersteunen en ontzorgen uw organisatie graag op basis van kennis, kunde en bewezen oplossingen die gemak, zekerheid, continue flexibiliteit garanderen: 085-0063900.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</si>
</sst>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
    <numFmt numFmtId="165" formatCode="0.0"/>
  </numFmts>
  <fonts count="23">
    <font>
      <sz val="11"/>
      <color theme="1"/>
      <name val="Calibri"/>
      <family val="2"/>
      <scheme val="minor"/>
    </font>
    <font>
      <sz val="10"/>
      <name val="Arial"/>
      <family val="2"/>
    </font>
    <font>
      <b/>
      <sz val="11"/>
      <color indexed="8"/>
      <name val="Calibri"/>
      <family val="2"/>
    </font>
    <font>
      <b/>
      <sz val="11"/>
      <color indexed="10"/>
      <name val="Calibri"/>
      <family val="2"/>
    </font>
    <font>
      <sz val="11"/>
      <color indexed="10"/>
      <name val="Calibri"/>
      <family val="2"/>
    </font>
    <font>
      <u val="single"/>
      <sz val="11"/>
      <color indexed="8"/>
      <name val="Calibri"/>
      <family val="2"/>
    </font>
    <font>
      <sz val="9"/>
      <name val="Tahoma"/>
      <family val="2"/>
    </font>
    <font>
      <b/>
      <sz val="9"/>
      <name val="Tahoma"/>
      <family val="2"/>
    </font>
    <font>
      <b/>
      <u val="single"/>
      <sz val="9"/>
      <name val="Tahoma"/>
      <family val="2"/>
    </font>
    <font>
      <u val="single"/>
      <sz val="11"/>
      <name val="Calibri"/>
      <family val="2"/>
    </font>
    <font>
      <sz val="11"/>
      <color theme="0"/>
      <name val="Calibri"/>
      <family val="2"/>
      <scheme val="minor"/>
    </font>
    <font>
      <b/>
      <sz val="11"/>
      <color theme="0"/>
      <name val="Calibri"/>
      <family val="2"/>
      <scheme val="minor"/>
    </font>
    <font>
      <u val="single"/>
      <sz val="11"/>
      <color theme="10"/>
      <name val="Calibri"/>
      <family val="2"/>
    </font>
    <font>
      <b/>
      <sz val="11"/>
      <color theme="1"/>
      <name val="Calibri"/>
      <family val="2"/>
      <scheme val="minor"/>
    </font>
    <font>
      <sz val="11"/>
      <name val="Calibri"/>
      <family val="2"/>
      <scheme val="minor"/>
    </font>
    <font>
      <b/>
      <sz val="11"/>
      <color rgb="FFFF0000"/>
      <name val="Calibri"/>
      <family val="2"/>
      <scheme val="minor"/>
    </font>
    <font>
      <b/>
      <u val="single"/>
      <sz val="11"/>
      <color theme="1"/>
      <name val="Calibri"/>
      <family val="2"/>
      <scheme val="minor"/>
    </font>
    <font>
      <b/>
      <sz val="11"/>
      <name val="Calibri"/>
      <family val="2"/>
      <scheme val="minor"/>
    </font>
    <font>
      <b/>
      <sz val="20"/>
      <color theme="0"/>
      <name val="Verdana"/>
      <family val="2"/>
    </font>
    <font>
      <sz val="20"/>
      <color theme="0"/>
      <name val="Verdana"/>
      <family val="2"/>
    </font>
    <font>
      <b/>
      <sz val="20"/>
      <color theme="0"/>
      <name val="Calibri"/>
      <family val="2"/>
      <scheme val="minor"/>
    </font>
    <font>
      <sz val="20"/>
      <color theme="0"/>
      <name val="Calibri"/>
      <family val="2"/>
      <scheme val="minor"/>
    </font>
    <font>
      <b/>
      <sz val="8"/>
      <name val="Calibri"/>
      <family val="2"/>
    </font>
  </fonts>
  <fills count="9">
    <fill>
      <patternFill/>
    </fill>
    <fill>
      <patternFill patternType="gray125"/>
    </fill>
    <fill>
      <patternFill patternType="solid">
        <fgColor theme="3" tint="0.7999799847602844"/>
        <bgColor indexed="64"/>
      </patternFill>
    </fill>
    <fill>
      <patternFill patternType="solid">
        <fgColor theme="1"/>
        <bgColor indexed="64"/>
      </patternFill>
    </fill>
    <fill>
      <patternFill patternType="solid">
        <fgColor theme="9"/>
        <bgColor indexed="64"/>
      </patternFill>
    </fill>
    <fill>
      <patternFill patternType="solid">
        <fgColor rgb="FFFFFF00"/>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rgb="FF0000FF"/>
        <bgColor indexed="64"/>
      </patternFill>
    </fill>
  </fills>
  <borders count="33">
    <border>
      <left/>
      <right/>
      <top/>
      <bottom/>
      <diagonal/>
    </border>
    <border>
      <left style="thin"/>
      <right style="thin"/>
      <top/>
      <bottom/>
    </border>
    <border>
      <left style="medium"/>
      <right style="medium"/>
      <top style="medium"/>
      <bottom/>
    </border>
    <border>
      <left style="medium"/>
      <right style="thin"/>
      <top/>
      <bottom/>
    </border>
    <border>
      <left style="medium"/>
      <right/>
      <top style="thin"/>
      <bottom/>
    </border>
    <border>
      <left/>
      <right style="thin"/>
      <top/>
      <bottom/>
    </border>
    <border>
      <left style="thin"/>
      <right/>
      <top/>
      <bottom/>
    </border>
    <border>
      <left style="medium"/>
      <right style="medium"/>
      <top/>
      <bottom/>
    </border>
    <border>
      <left/>
      <right style="thin"/>
      <top/>
      <bottom style="thin"/>
    </border>
    <border>
      <left style="thin"/>
      <right/>
      <top/>
      <bottom style="thin"/>
    </border>
    <border>
      <left style="medium"/>
      <right style="medium"/>
      <top style="thin"/>
      <bottom style="thin"/>
    </border>
    <border>
      <left style="medium"/>
      <right style="medium"/>
      <top style="thin"/>
      <bottom/>
    </border>
    <border>
      <left style="medium"/>
      <right/>
      <top/>
      <bottom/>
    </border>
    <border>
      <left style="medium"/>
      <right/>
      <top/>
      <bottom style="thin"/>
    </border>
    <border>
      <left/>
      <right/>
      <top/>
      <bottom style="thin"/>
    </border>
    <border>
      <left/>
      <right/>
      <top style="thin"/>
      <bottom/>
    </border>
    <border>
      <left/>
      <right style="thin"/>
      <top style="thin"/>
      <bottom/>
    </border>
    <border>
      <left/>
      <right style="thin"/>
      <top/>
      <bottom style="medium"/>
    </border>
    <border>
      <left style="medium"/>
      <right/>
      <top style="medium"/>
      <bottom/>
    </border>
    <border>
      <left/>
      <right/>
      <top style="medium"/>
      <bottom/>
    </border>
    <border>
      <left/>
      <right style="medium"/>
      <top style="medium"/>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border>
    <border>
      <left style="medium"/>
      <right style="medium"/>
      <top/>
      <bottom style="thin"/>
    </border>
    <border>
      <left style="medium"/>
      <right style="medium"/>
      <top/>
      <bottom style="medium"/>
    </border>
    <border>
      <left style="thin"/>
      <right style="thin"/>
      <top/>
      <bottom style="medium"/>
    </border>
    <border>
      <left style="thin"/>
      <right style="medium"/>
      <top/>
      <bottom/>
    </border>
    <border>
      <left style="thin"/>
      <right style="medium"/>
      <top/>
      <bottom style="medium"/>
    </border>
    <border>
      <left style="medium"/>
      <right/>
      <top style="medium"/>
      <bottom style="medium"/>
    </border>
    <border>
      <left/>
      <right/>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2" fillId="0" borderId="0" applyNumberFormat="0" applyFill="0" applyBorder="0">
      <alignment/>
      <protection locked="0"/>
    </xf>
  </cellStyleXfs>
  <cellXfs count="203">
    <xf numFmtId="0" fontId="0" fillId="0" borderId="0" xfId="0"/>
    <xf numFmtId="0" fontId="0" fillId="0" borderId="0" xfId="0" applyAlignment="1">
      <alignment horizontal="center"/>
    </xf>
    <xf numFmtId="0" fontId="0" fillId="2" borderId="0" xfId="0" applyFill="1" applyBorder="1" applyAlignment="1" applyProtection="1">
      <alignment horizontal="center" vertical="center"/>
      <protection/>
    </xf>
    <xf numFmtId="0" fontId="0" fillId="2" borderId="1" xfId="0" applyFill="1" applyBorder="1" applyAlignment="1" applyProtection="1">
      <alignment horizontal="center"/>
      <protection/>
    </xf>
    <xf numFmtId="0" fontId="0" fillId="2" borderId="0" xfId="0" applyFill="1" applyBorder="1" applyAlignment="1">
      <alignment horizontal="center"/>
    </xf>
    <xf numFmtId="0" fontId="10" fillId="3" borderId="2" xfId="0" applyFont="1" applyFill="1" applyBorder="1" applyAlignment="1" applyProtection="1">
      <alignment horizontal="center"/>
      <protection/>
    </xf>
    <xf numFmtId="0" fontId="10" fillId="3" borderId="3" xfId="0" applyFont="1" applyFill="1" applyBorder="1" applyProtection="1">
      <protection/>
    </xf>
    <xf numFmtId="0" fontId="14" fillId="2" borderId="4" xfId="0" applyFont="1" applyFill="1" applyBorder="1" applyAlignment="1" applyProtection="1">
      <alignment horizontal="center"/>
      <protection/>
    </xf>
    <xf numFmtId="0" fontId="10" fillId="3" borderId="0" xfId="0" applyFont="1" applyFill="1" applyBorder="1" applyAlignment="1" applyProtection="1">
      <alignment horizontal="center"/>
      <protection/>
    </xf>
    <xf numFmtId="0" fontId="10" fillId="3" borderId="5" xfId="0" applyFont="1" applyFill="1" applyBorder="1" applyAlignment="1" applyProtection="1">
      <alignment horizontal="center"/>
      <protection/>
    </xf>
    <xf numFmtId="0" fontId="10" fillId="3" borderId="1" xfId="0" applyFont="1" applyFill="1" applyBorder="1" applyAlignment="1" applyProtection="1">
      <alignment horizontal="center"/>
      <protection/>
    </xf>
    <xf numFmtId="0" fontId="10" fillId="3" borderId="6" xfId="0" applyFont="1" applyFill="1" applyBorder="1" applyAlignment="1" applyProtection="1">
      <alignment horizontal="center"/>
      <protection/>
    </xf>
    <xf numFmtId="0" fontId="0" fillId="0" borderId="7" xfId="0" applyBorder="1" applyProtection="1">
      <protection/>
    </xf>
    <xf numFmtId="0" fontId="10" fillId="3" borderId="8" xfId="0" applyFont="1" applyFill="1" applyBorder="1" applyAlignment="1" applyProtection="1">
      <alignment horizontal="center"/>
      <protection/>
    </xf>
    <xf numFmtId="0" fontId="10" fillId="3" borderId="9" xfId="0" applyFont="1" applyFill="1" applyBorder="1" applyProtection="1">
      <protection/>
    </xf>
    <xf numFmtId="0" fontId="0" fillId="0" borderId="6" xfId="0" applyFill="1" applyBorder="1" applyAlignment="1" applyProtection="1">
      <alignment horizontal="left" wrapText="1"/>
      <protection/>
    </xf>
    <xf numFmtId="0" fontId="0" fillId="2" borderId="6" xfId="0" applyFill="1" applyBorder="1" applyAlignment="1" applyProtection="1">
      <alignment horizontal="center"/>
      <protection/>
    </xf>
    <xf numFmtId="0" fontId="13" fillId="2" borderId="10" xfId="0" applyFont="1" applyFill="1" applyBorder="1" applyAlignment="1" applyProtection="1">
      <alignment horizontal="center"/>
      <protection/>
    </xf>
    <xf numFmtId="0" fontId="0" fillId="4" borderId="6" xfId="0" applyFill="1" applyBorder="1" applyAlignment="1" applyProtection="1">
      <alignment horizontal="left" wrapText="1"/>
      <protection/>
    </xf>
    <xf numFmtId="0" fontId="0" fillId="0" borderId="6" xfId="0" applyBorder="1" applyAlignment="1" applyProtection="1">
      <alignment horizontal="center"/>
      <protection/>
    </xf>
    <xf numFmtId="0" fontId="0" fillId="0" borderId="6" xfId="0" applyBorder="1" applyProtection="1">
      <protection/>
    </xf>
    <xf numFmtId="1" fontId="13" fillId="2" borderId="10" xfId="0" applyNumberFormat="1" applyFont="1" applyFill="1" applyBorder="1" applyAlignment="1" applyProtection="1">
      <alignment horizontal="center"/>
      <protection/>
    </xf>
    <xf numFmtId="0" fontId="0" fillId="4" borderId="6" xfId="0" applyFill="1" applyBorder="1" applyAlignment="1" applyProtection="1">
      <alignment horizontal="center" vertical="center" wrapText="1"/>
      <protection/>
    </xf>
    <xf numFmtId="0" fontId="0" fillId="0" borderId="6" xfId="0" applyFill="1" applyBorder="1" applyAlignment="1" applyProtection="1">
      <alignment horizontal="center" wrapText="1"/>
      <protection/>
    </xf>
    <xf numFmtId="0" fontId="0" fillId="0" borderId="1" xfId="0" applyBorder="1" applyAlignment="1" applyProtection="1">
      <alignment horizontal="center"/>
      <protection/>
    </xf>
    <xf numFmtId="1" fontId="13" fillId="2" borderId="11" xfId="0" applyNumberFormat="1" applyFont="1" applyFill="1" applyBorder="1" applyAlignment="1" applyProtection="1">
      <alignment horizontal="center"/>
      <protection/>
    </xf>
    <xf numFmtId="0" fontId="0" fillId="0" borderId="12" xfId="0" applyBorder="1" applyAlignment="1" applyProtection="1">
      <alignment horizontal="left" indent="2"/>
      <protection/>
    </xf>
    <xf numFmtId="0" fontId="0" fillId="0" borderId="12" xfId="0" applyBorder="1" applyAlignment="1" applyProtection="1">
      <alignment horizontal="left" vertical="center" indent="2"/>
      <protection/>
    </xf>
    <xf numFmtId="0" fontId="0" fillId="0" borderId="12" xfId="0" applyBorder="1" applyAlignment="1" applyProtection="1">
      <alignment horizontal="left" indent="7"/>
      <protection/>
    </xf>
    <xf numFmtId="0" fontId="0" fillId="0" borderId="13" xfId="0" applyBorder="1" applyProtection="1">
      <protection/>
    </xf>
    <xf numFmtId="0" fontId="0" fillId="0" borderId="14" xfId="0" applyBorder="1" applyProtection="1">
      <protection/>
    </xf>
    <xf numFmtId="0" fontId="0" fillId="0" borderId="5" xfId="0" applyBorder="1" applyProtection="1">
      <protection/>
    </xf>
    <xf numFmtId="0" fontId="0" fillId="0" borderId="8" xfId="0" applyBorder="1" applyProtection="1">
      <protection/>
    </xf>
    <xf numFmtId="0" fontId="15" fillId="0" borderId="5" xfId="0" applyFont="1" applyBorder="1" applyAlignment="1" applyProtection="1">
      <alignment horizontal="center"/>
      <protection/>
    </xf>
    <xf numFmtId="0" fontId="0" fillId="0" borderId="0" xfId="0" applyBorder="1" applyProtection="1">
      <protection/>
    </xf>
    <xf numFmtId="0" fontId="0" fillId="0" borderId="1" xfId="0" applyBorder="1" applyProtection="1">
      <protection/>
    </xf>
    <xf numFmtId="0" fontId="15" fillId="0" borderId="1" xfId="0" applyFont="1" applyBorder="1" applyAlignment="1" applyProtection="1">
      <alignment horizontal="center"/>
      <protection/>
    </xf>
    <xf numFmtId="0" fontId="0" fillId="0" borderId="4" xfId="0" applyBorder="1" applyProtection="1">
      <protection/>
    </xf>
    <xf numFmtId="0" fontId="0" fillId="0" borderId="15" xfId="0" applyBorder="1" applyAlignment="1" applyProtection="1">
      <alignment horizontal="center"/>
      <protection/>
    </xf>
    <xf numFmtId="0" fontId="0" fillId="0" borderId="16" xfId="0" applyBorder="1" applyAlignment="1" applyProtection="1">
      <alignment horizontal="center"/>
      <protection/>
    </xf>
    <xf numFmtId="0" fontId="0" fillId="0" borderId="5" xfId="0" applyBorder="1" applyAlignment="1" applyProtection="1">
      <alignment horizontal="center"/>
      <protection/>
    </xf>
    <xf numFmtId="0" fontId="0" fillId="0" borderId="8" xfId="0" applyBorder="1" applyAlignment="1" applyProtection="1">
      <alignment horizontal="center"/>
      <protection/>
    </xf>
    <xf numFmtId="0" fontId="0" fillId="0" borderId="12" xfId="0" applyBorder="1" applyAlignment="1" applyProtection="1">
      <alignment horizontal="left" indent="13"/>
      <protection/>
    </xf>
    <xf numFmtId="0" fontId="15" fillId="0" borderId="5" xfId="0" applyFont="1" applyBorder="1" applyAlignment="1" applyProtection="1">
      <alignment horizontal="center" vertical="center" wrapText="1"/>
      <protection/>
    </xf>
    <xf numFmtId="0" fontId="0" fillId="0" borderId="17" xfId="0" applyBorder="1" applyAlignment="1" applyProtection="1">
      <alignment horizontal="center"/>
      <protection/>
    </xf>
    <xf numFmtId="0" fontId="0" fillId="0" borderId="12" xfId="0" applyBorder="1" applyAlignment="1" applyProtection="1">
      <alignment horizontal="left" vertical="center" wrapText="1" indent="7"/>
      <protection/>
    </xf>
    <xf numFmtId="0" fontId="0" fillId="0" borderId="5" xfId="0" applyBorder="1" applyAlignment="1" applyProtection="1">
      <alignment horizontal="center" vertical="center" wrapText="1"/>
      <protection/>
    </xf>
    <xf numFmtId="0" fontId="13" fillId="0" borderId="18" xfId="0" applyFont="1" applyBorder="1" applyAlignment="1" applyProtection="1">
      <alignment horizontal="left" indent="2"/>
      <protection/>
    </xf>
    <xf numFmtId="0" fontId="0" fillId="0" borderId="19" xfId="0" applyBorder="1" applyProtection="1">
      <protection/>
    </xf>
    <xf numFmtId="0" fontId="0" fillId="0" borderId="20" xfId="0" applyBorder="1" applyAlignment="1" applyProtection="1">
      <alignment/>
      <protection/>
    </xf>
    <xf numFmtId="0" fontId="0" fillId="0" borderId="12" xfId="0" applyBorder="1" applyAlignment="1" applyProtection="1">
      <alignment horizontal="left" indent="8"/>
      <protection/>
    </xf>
    <xf numFmtId="164" fontId="0" fillId="0" borderId="0" xfId="0" applyNumberFormat="1" applyBorder="1" applyProtection="1">
      <protection/>
    </xf>
    <xf numFmtId="0" fontId="0" fillId="0" borderId="21" xfId="0" applyBorder="1" applyProtection="1">
      <protection/>
    </xf>
    <xf numFmtId="3" fontId="0" fillId="0" borderId="0" xfId="0" applyNumberFormat="1" applyBorder="1" applyProtection="1">
      <protection/>
    </xf>
    <xf numFmtId="0" fontId="0" fillId="0" borderId="21" xfId="0" applyBorder="1" applyAlignment="1" applyProtection="1">
      <alignment/>
      <protection/>
    </xf>
    <xf numFmtId="4" fontId="0" fillId="0" borderId="0" xfId="0" applyNumberFormat="1" applyBorder="1" applyProtection="1">
      <protection/>
    </xf>
    <xf numFmtId="0" fontId="13" fillId="0" borderId="22" xfId="0" applyFont="1" applyBorder="1" applyAlignment="1" applyProtection="1">
      <alignment horizontal="left" indent="2"/>
      <protection/>
    </xf>
    <xf numFmtId="164" fontId="15" fillId="0" borderId="23" xfId="0" applyNumberFormat="1" applyFont="1" applyFill="1" applyBorder="1" applyProtection="1">
      <protection/>
    </xf>
    <xf numFmtId="0" fontId="0" fillId="0" borderId="24" xfId="0" applyBorder="1" applyAlignment="1" applyProtection="1">
      <alignment/>
      <protection/>
    </xf>
    <xf numFmtId="0" fontId="13" fillId="0" borderId="18" xfId="0" applyFont="1" applyFill="1" applyBorder="1" applyProtection="1">
      <protection/>
    </xf>
    <xf numFmtId="3" fontId="15" fillId="0" borderId="19" xfId="0" applyNumberFormat="1" applyFont="1" applyFill="1" applyBorder="1" applyProtection="1">
      <protection/>
    </xf>
    <xf numFmtId="0" fontId="0" fillId="0" borderId="19" xfId="0" applyFill="1" applyBorder="1" applyProtection="1">
      <protection/>
    </xf>
    <xf numFmtId="2" fontId="0" fillId="0" borderId="19" xfId="0" applyNumberFormat="1" applyFill="1" applyBorder="1" applyProtection="1">
      <protection/>
    </xf>
    <xf numFmtId="0" fontId="0" fillId="0" borderId="12" xfId="0" applyBorder="1" applyAlignment="1" applyProtection="1">
      <alignment horizontal="left" indent="6"/>
      <protection/>
    </xf>
    <xf numFmtId="0" fontId="0" fillId="0" borderId="22" xfId="0" applyBorder="1" applyProtection="1">
      <protection/>
    </xf>
    <xf numFmtId="0" fontId="0" fillId="0" borderId="23" xfId="0" applyBorder="1" applyProtection="1">
      <protection/>
    </xf>
    <xf numFmtId="0" fontId="0" fillId="0" borderId="12" xfId="0" applyBorder="1" applyProtection="1">
      <protection/>
    </xf>
    <xf numFmtId="0" fontId="13" fillId="0" borderId="12" xfId="0" applyFont="1" applyBorder="1" applyAlignment="1" applyProtection="1">
      <alignment horizontal="right" vertical="center" wrapText="1"/>
      <protection/>
    </xf>
    <xf numFmtId="0" fontId="13" fillId="0" borderId="0" xfId="0" applyFont="1" applyBorder="1" applyAlignment="1" applyProtection="1">
      <alignment horizontal="center" vertical="center" wrapText="1"/>
      <protection/>
    </xf>
    <xf numFmtId="0" fontId="0" fillId="0" borderId="0" xfId="0" applyBorder="1" applyAlignment="1" applyProtection="1">
      <alignment horizontal="center"/>
      <protection/>
    </xf>
    <xf numFmtId="1" fontId="0" fillId="0" borderId="0" xfId="0" applyNumberFormat="1" applyBorder="1" applyAlignment="1" applyProtection="1">
      <alignment horizontal="center"/>
      <protection/>
    </xf>
    <xf numFmtId="165" fontId="0" fillId="0" borderId="0" xfId="0" applyNumberFormat="1" applyBorder="1" applyAlignment="1" applyProtection="1">
      <alignment horizontal="left" indent="3"/>
      <protection/>
    </xf>
    <xf numFmtId="0" fontId="13" fillId="0" borderId="12" xfId="0" applyFont="1" applyBorder="1" applyAlignment="1" applyProtection="1">
      <alignment horizontal="left" indent="2"/>
      <protection/>
    </xf>
    <xf numFmtId="0" fontId="0" fillId="5" borderId="0" xfId="0" applyFill="1" applyBorder="1" applyAlignment="1" applyProtection="1">
      <alignment horizontal="center"/>
      <protection hidden="1" locked="0"/>
    </xf>
    <xf numFmtId="0" fontId="0" fillId="5" borderId="5" xfId="0" applyFill="1" applyBorder="1" applyAlignment="1" applyProtection="1">
      <alignment horizontal="center"/>
      <protection hidden="1" locked="0"/>
    </xf>
    <xf numFmtId="0" fontId="0" fillId="5" borderId="0" xfId="0" applyFill="1" applyBorder="1" applyAlignment="1" applyProtection="1">
      <alignment horizontal="center" vertical="center"/>
      <protection hidden="1" locked="0"/>
    </xf>
    <xf numFmtId="0" fontId="0" fillId="5" borderId="0" xfId="0" applyFill="1" applyBorder="1" applyAlignment="1" applyProtection="1">
      <alignment horizontal="center" vertical="center" wrapText="1"/>
      <protection hidden="1" locked="0"/>
    </xf>
    <xf numFmtId="0" fontId="0" fillId="0" borderId="12" xfId="0" applyBorder="1" applyAlignment="1" applyProtection="1">
      <alignment horizontal="left" indent="2"/>
      <protection/>
    </xf>
    <xf numFmtId="0" fontId="0" fillId="0" borderId="12" xfId="0" applyBorder="1" applyAlignment="1" applyProtection="1">
      <alignment horizontal="left" vertical="center" indent="2"/>
      <protection/>
    </xf>
    <xf numFmtId="0" fontId="0" fillId="0" borderId="21" xfId="0" applyBorder="1" applyAlignment="1" applyProtection="1">
      <alignment/>
      <protection/>
    </xf>
    <xf numFmtId="0" fontId="0" fillId="0" borderId="20" xfId="0" applyBorder="1" applyAlignment="1" applyProtection="1">
      <alignment/>
      <protection/>
    </xf>
    <xf numFmtId="0" fontId="0" fillId="0" borderId="24" xfId="0" applyBorder="1" applyAlignment="1" applyProtection="1">
      <alignment/>
      <protection/>
    </xf>
    <xf numFmtId="0" fontId="13" fillId="0" borderId="12" xfId="0" applyFont="1" applyBorder="1" applyAlignment="1" applyProtection="1">
      <alignment horizontal="right" wrapText="1"/>
      <protection/>
    </xf>
    <xf numFmtId="0" fontId="13" fillId="0" borderId="0" xfId="0" applyFont="1" applyBorder="1" applyAlignment="1" applyProtection="1">
      <alignment horizontal="center" wrapText="1"/>
      <protection/>
    </xf>
    <xf numFmtId="2" fontId="13" fillId="5" borderId="0" xfId="0" applyNumberFormat="1" applyFont="1" applyFill="1" applyBorder="1" applyAlignment="1" applyProtection="1">
      <alignment horizontal="center" wrapText="1"/>
      <protection hidden="1" locked="0"/>
    </xf>
    <xf numFmtId="0" fontId="0" fillId="0" borderId="0" xfId="0" applyAlignment="1">
      <alignment/>
    </xf>
    <xf numFmtId="0" fontId="0" fillId="0" borderId="12" xfId="0" applyFont="1" applyBorder="1" applyAlignment="1" applyProtection="1">
      <alignment horizontal="left" indent="8"/>
      <protection/>
    </xf>
    <xf numFmtId="2" fontId="0" fillId="0" borderId="0" xfId="0" applyNumberFormat="1" applyBorder="1" applyProtection="1">
      <protection/>
    </xf>
    <xf numFmtId="0" fontId="13" fillId="0" borderId="18" xfId="0" applyFont="1" applyBorder="1" applyProtection="1">
      <protection/>
    </xf>
    <xf numFmtId="0" fontId="0" fillId="0" borderId="22" xfId="0" applyBorder="1"/>
    <xf numFmtId="0" fontId="0" fillId="0" borderId="23" xfId="0" applyBorder="1"/>
    <xf numFmtId="0" fontId="16" fillId="0" borderId="0" xfId="0" applyFont="1" applyBorder="1" applyAlignment="1" applyProtection="1">
      <alignment horizontal="center" vertical="center" wrapText="1"/>
      <protection/>
    </xf>
    <xf numFmtId="0" fontId="16" fillId="0" borderId="0" xfId="0" applyFont="1" applyBorder="1" applyAlignment="1" applyProtection="1">
      <alignment horizontal="center" vertical="center"/>
      <protection/>
    </xf>
    <xf numFmtId="0" fontId="16" fillId="0" borderId="0" xfId="0" applyFont="1" applyAlignment="1">
      <alignment vertical="center"/>
    </xf>
    <xf numFmtId="0" fontId="0" fillId="0" borderId="12" xfId="0" applyBorder="1" applyAlignment="1" applyProtection="1">
      <alignment horizontal="left" vertical="center" indent="2"/>
      <protection/>
    </xf>
    <xf numFmtId="0" fontId="0" fillId="0" borderId="0" xfId="0" applyBorder="1" applyAlignment="1" applyProtection="1">
      <alignment horizontal="left" vertical="center" indent="2"/>
      <protection/>
    </xf>
    <xf numFmtId="0" fontId="0" fillId="6" borderId="0" xfId="0" applyFill="1" applyBorder="1" applyAlignment="1">
      <alignment/>
    </xf>
    <xf numFmtId="0" fontId="0" fillId="6" borderId="0" xfId="0" applyFill="1" applyBorder="1" applyAlignment="1">
      <alignment horizontal="center"/>
    </xf>
    <xf numFmtId="0" fontId="10" fillId="0" borderId="5" xfId="0" applyFont="1" applyFill="1" applyBorder="1" applyAlignment="1" applyProtection="1">
      <alignment horizontal="center"/>
      <protection/>
    </xf>
    <xf numFmtId="0" fontId="0" fillId="0" borderId="0" xfId="0" applyFill="1" applyBorder="1" applyAlignment="1" applyProtection="1">
      <alignment horizontal="left" wrapText="1"/>
      <protection/>
    </xf>
    <xf numFmtId="0" fontId="15" fillId="0" borderId="25" xfId="0" applyFont="1" applyBorder="1" applyAlignment="1" applyProtection="1">
      <alignment horizontal="center"/>
      <protection/>
    </xf>
    <xf numFmtId="1" fontId="0" fillId="5" borderId="0" xfId="0" applyNumberFormat="1" applyFill="1" applyBorder="1" applyAlignment="1" applyProtection="1">
      <alignment horizontal="center" vertical="center"/>
      <protection hidden="1" locked="0"/>
    </xf>
    <xf numFmtId="0" fontId="15" fillId="0" borderId="0" xfId="0" applyFont="1" applyBorder="1" applyProtection="1">
      <protection/>
    </xf>
    <xf numFmtId="2" fontId="10" fillId="0" borderId="0" xfId="0" applyNumberFormat="1" applyFont="1" applyProtection="1">
      <protection hidden="1"/>
    </xf>
    <xf numFmtId="0" fontId="0" fillId="0" borderId="21" xfId="0" applyBorder="1" applyAlignment="1" applyProtection="1">
      <alignment/>
      <protection/>
    </xf>
    <xf numFmtId="0" fontId="0" fillId="0" borderId="24" xfId="0" applyBorder="1" applyAlignment="1" applyProtection="1">
      <alignment/>
      <protection/>
    </xf>
    <xf numFmtId="0" fontId="0" fillId="0" borderId="12" xfId="0" applyBorder="1" applyAlignment="1" applyProtection="1">
      <alignment horizontal="left"/>
      <protection/>
    </xf>
    <xf numFmtId="0" fontId="0" fillId="0" borderId="5" xfId="0" applyBorder="1" applyAlignment="1" applyProtection="1">
      <alignment horizontal="center"/>
      <protection/>
    </xf>
    <xf numFmtId="0" fontId="0" fillId="0" borderId="12" xfId="0" applyBorder="1" applyAlignment="1" applyProtection="1">
      <alignment horizontal="left" indent="2"/>
      <protection/>
    </xf>
    <xf numFmtId="0" fontId="0" fillId="0" borderId="12" xfId="0" applyBorder="1" applyAlignment="1" applyProtection="1">
      <alignment horizontal="left" vertical="center" indent="2"/>
      <protection/>
    </xf>
    <xf numFmtId="1" fontId="0" fillId="5" borderId="0" xfId="0" applyNumberFormat="1" applyFill="1" applyBorder="1" applyAlignment="1" applyProtection="1">
      <alignment horizontal="center"/>
      <protection hidden="1" locked="0"/>
    </xf>
    <xf numFmtId="1" fontId="13" fillId="2" borderId="26" xfId="0" applyNumberFormat="1" applyFont="1" applyFill="1" applyBorder="1" applyAlignment="1" applyProtection="1">
      <alignment horizontal="center"/>
      <protection/>
    </xf>
    <xf numFmtId="0" fontId="14" fillId="0" borderId="0" xfId="0" applyFont="1" applyFill="1"/>
    <xf numFmtId="0" fontId="9" fillId="0" borderId="0" xfId="20" applyFont="1" applyFill="1" applyAlignment="1" applyProtection="1">
      <alignment/>
      <protection/>
    </xf>
    <xf numFmtId="0" fontId="17" fillId="0" borderId="0" xfId="0" applyFont="1" applyFill="1"/>
    <xf numFmtId="2" fontId="10" fillId="0" borderId="0" xfId="0" applyNumberFormat="1" applyFont="1" applyFill="1"/>
    <xf numFmtId="0" fontId="10" fillId="0" borderId="0" xfId="0" applyFont="1" applyFill="1"/>
    <xf numFmtId="1" fontId="10" fillId="0" borderId="0" xfId="0" applyNumberFormat="1" applyFont="1" applyFill="1"/>
    <xf numFmtId="0" fontId="0" fillId="0" borderId="0" xfId="0" applyFill="1"/>
    <xf numFmtId="0" fontId="0" fillId="0" borderId="12" xfId="0" applyBorder="1" applyAlignment="1" applyProtection="1">
      <alignment horizontal="left" indent="2"/>
      <protection/>
    </xf>
    <xf numFmtId="0" fontId="0" fillId="0" borderId="12" xfId="0" applyBorder="1" applyAlignment="1" applyProtection="1">
      <alignment horizontal="left"/>
      <protection/>
    </xf>
    <xf numFmtId="0" fontId="14" fillId="0" borderId="0" xfId="0" applyFont="1" applyFill="1" quotePrefix="1"/>
    <xf numFmtId="0" fontId="0" fillId="0" borderId="1" xfId="0" applyBorder="1" applyAlignment="1" applyProtection="1">
      <alignment horizontal="center"/>
      <protection/>
    </xf>
    <xf numFmtId="0" fontId="0" fillId="0" borderId="12" xfId="0" applyBorder="1" applyAlignment="1" applyProtection="1">
      <alignment horizontal="left"/>
      <protection/>
    </xf>
    <xf numFmtId="0" fontId="0" fillId="0" borderId="5" xfId="0" applyBorder="1" applyAlignment="1" applyProtection="1">
      <alignment horizontal="center"/>
      <protection/>
    </xf>
    <xf numFmtId="0" fontId="0" fillId="0" borderId="12" xfId="0" applyBorder="1" applyAlignment="1" applyProtection="1">
      <alignment horizontal="left" indent="3"/>
      <protection/>
    </xf>
    <xf numFmtId="0" fontId="0" fillId="0" borderId="0" xfId="0" applyBorder="1" applyAlignment="1" applyProtection="1">
      <alignment horizontal="left" indent="3"/>
      <protection/>
    </xf>
    <xf numFmtId="0" fontId="18" fillId="7" borderId="12" xfId="0" applyFont="1" applyFill="1" applyBorder="1" applyAlignment="1" applyProtection="1">
      <alignment horizontal="center" vertical="center"/>
      <protection/>
    </xf>
    <xf numFmtId="0" fontId="19" fillId="7" borderId="0" xfId="0" applyFont="1" applyFill="1" applyBorder="1" applyAlignment="1" applyProtection="1">
      <alignment horizontal="center" vertical="center"/>
      <protection/>
    </xf>
    <xf numFmtId="0" fontId="19" fillId="7" borderId="21" xfId="0" applyFont="1" applyFill="1" applyBorder="1" applyAlignment="1" applyProtection="1">
      <alignment horizontal="center" vertical="center"/>
      <protection/>
    </xf>
    <xf numFmtId="0" fontId="0" fillId="0" borderId="12" xfId="0" applyBorder="1" applyAlignment="1" applyProtection="1">
      <alignment/>
      <protection/>
    </xf>
    <xf numFmtId="0" fontId="0" fillId="0" borderId="0" xfId="0" applyBorder="1" applyAlignment="1" applyProtection="1">
      <alignment/>
      <protection/>
    </xf>
    <xf numFmtId="0" fontId="0" fillId="0" borderId="21" xfId="0" applyBorder="1" applyAlignment="1" applyProtection="1">
      <alignment/>
      <protection/>
    </xf>
    <xf numFmtId="0" fontId="0" fillId="0" borderId="12" xfId="0" applyBorder="1" applyAlignment="1" applyProtection="1">
      <alignment horizontal="left" vertical="top" indent="2"/>
      <protection/>
    </xf>
    <xf numFmtId="0" fontId="0" fillId="0" borderId="0" xfId="0" applyBorder="1" applyAlignment="1" applyProtection="1">
      <alignment horizontal="left" vertical="top" indent="2"/>
      <protection/>
    </xf>
    <xf numFmtId="0" fontId="0" fillId="0" borderId="21" xfId="0" applyBorder="1" applyAlignment="1" applyProtection="1">
      <alignment horizontal="left" vertical="top" indent="2"/>
      <protection/>
    </xf>
    <xf numFmtId="0" fontId="13" fillId="2" borderId="12" xfId="0" applyFont="1" applyFill="1" applyBorder="1" applyAlignment="1" applyProtection="1">
      <alignment horizontal="left" vertical="center" indent="2"/>
      <protection/>
    </xf>
    <xf numFmtId="0" fontId="0" fillId="0" borderId="0" xfId="0" applyBorder="1" applyAlignment="1" applyProtection="1">
      <alignment horizontal="left" indent="2"/>
      <protection/>
    </xf>
    <xf numFmtId="0" fontId="11" fillId="8" borderId="12" xfId="0" applyFont="1" applyFill="1" applyBorder="1" applyAlignment="1" applyProtection="1">
      <alignment horizontal="center" vertical="center"/>
      <protection/>
    </xf>
    <xf numFmtId="0" fontId="11" fillId="8" borderId="0" xfId="0" applyFont="1" applyFill="1" applyAlignment="1">
      <alignment horizontal="center" vertical="center"/>
    </xf>
    <xf numFmtId="0" fontId="11" fillId="8" borderId="21" xfId="0" applyFont="1" applyFill="1" applyBorder="1" applyAlignment="1">
      <alignment/>
    </xf>
    <xf numFmtId="0" fontId="0" fillId="0" borderId="12" xfId="0" applyBorder="1" applyAlignment="1" applyProtection="1">
      <alignment horizontal="left" vertical="center" indent="2"/>
      <protection/>
    </xf>
    <xf numFmtId="0" fontId="0" fillId="0" borderId="0" xfId="0" applyBorder="1" applyAlignment="1" applyProtection="1">
      <alignment horizontal="left" vertical="center" indent="2"/>
      <protection/>
    </xf>
    <xf numFmtId="0" fontId="0" fillId="0" borderId="21" xfId="0" applyBorder="1" applyAlignment="1" applyProtection="1">
      <alignment horizontal="left" vertical="center" indent="2"/>
      <protection/>
    </xf>
    <xf numFmtId="0" fontId="0" fillId="0" borderId="12" xfId="0" applyBorder="1" applyAlignment="1" applyProtection="1">
      <alignment horizontal="left" indent="9"/>
      <protection/>
    </xf>
    <xf numFmtId="0" fontId="0" fillId="0" borderId="0" xfId="0" applyBorder="1" applyAlignment="1" applyProtection="1">
      <alignment horizontal="left" indent="9"/>
      <protection/>
    </xf>
    <xf numFmtId="0" fontId="0" fillId="0" borderId="21" xfId="0" applyBorder="1" applyAlignment="1" applyProtection="1">
      <alignment horizontal="left" indent="9"/>
      <protection/>
    </xf>
    <xf numFmtId="0" fontId="0" fillId="0" borderId="12" xfId="0" applyBorder="1" applyAlignment="1" applyProtection="1">
      <alignment horizontal="left" vertical="top" wrapText="1" indent="2"/>
      <protection/>
    </xf>
    <xf numFmtId="0" fontId="0" fillId="0" borderId="0" xfId="0" applyBorder="1" applyAlignment="1" applyProtection="1">
      <alignment horizontal="left" vertical="top" wrapText="1" indent="2"/>
      <protection/>
    </xf>
    <xf numFmtId="0" fontId="0" fillId="0" borderId="21" xfId="0" applyBorder="1" applyAlignment="1" applyProtection="1">
      <alignment horizontal="left" vertical="top" wrapText="1" indent="2"/>
      <protection/>
    </xf>
    <xf numFmtId="0" fontId="0" fillId="0" borderId="12" xfId="0" applyBorder="1" applyAlignment="1" applyProtection="1">
      <alignment horizontal="left" wrapText="1" indent="2"/>
      <protection/>
    </xf>
    <xf numFmtId="0" fontId="0" fillId="0" borderId="0" xfId="0" applyBorder="1" applyAlignment="1" applyProtection="1">
      <alignment horizontal="left" wrapText="1" indent="2"/>
      <protection/>
    </xf>
    <xf numFmtId="0" fontId="13" fillId="0" borderId="0" xfId="0" applyFont="1" applyBorder="1" applyAlignment="1" applyProtection="1">
      <alignment/>
      <protection/>
    </xf>
    <xf numFmtId="0" fontId="0" fillId="0" borderId="0" xfId="0" applyAlignment="1">
      <alignment/>
    </xf>
    <xf numFmtId="0" fontId="13" fillId="0" borderId="12" xfId="0" applyFont="1" applyFill="1" applyBorder="1" applyAlignment="1" applyProtection="1">
      <alignment horizontal="left" wrapText="1" indent="2"/>
      <protection/>
    </xf>
    <xf numFmtId="0" fontId="0" fillId="0" borderId="21" xfId="0" applyBorder="1" applyAlignment="1" applyProtection="1">
      <alignment horizontal="left" indent="2"/>
      <protection/>
    </xf>
    <xf numFmtId="0" fontId="21" fillId="7" borderId="0" xfId="0" applyFont="1" applyFill="1" applyBorder="1" applyAlignment="1" applyProtection="1">
      <alignment horizontal="center" vertical="center"/>
      <protection/>
    </xf>
    <xf numFmtId="0" fontId="0" fillId="0" borderId="2" xfId="0" applyBorder="1" applyAlignment="1" applyProtection="1">
      <alignment/>
      <protection/>
    </xf>
    <xf numFmtId="0" fontId="0" fillId="0" borderId="27" xfId="0" applyBorder="1" applyAlignment="1" applyProtection="1">
      <alignment/>
      <protection/>
    </xf>
    <xf numFmtId="0" fontId="0" fillId="0" borderId="21" xfId="0" applyBorder="1" applyAlignment="1" applyProtection="1">
      <alignment horizontal="left" wrapText="1" indent="2"/>
      <protection/>
    </xf>
    <xf numFmtId="0" fontId="0" fillId="0" borderId="12" xfId="0" applyBorder="1" applyAlignment="1" applyProtection="1">
      <alignment horizontal="left" indent="2"/>
      <protection/>
    </xf>
    <xf numFmtId="0" fontId="0" fillId="0" borderId="1" xfId="0" applyBorder="1" applyAlignment="1" applyProtection="1">
      <alignment horizontal="center"/>
      <protection/>
    </xf>
    <xf numFmtId="0" fontId="0" fillId="0" borderId="28" xfId="0" applyBorder="1" applyAlignment="1" applyProtection="1">
      <alignment horizontal="center"/>
      <protection/>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11" xfId="0" applyBorder="1" applyAlignment="1" applyProtection="1">
      <alignment/>
      <protection/>
    </xf>
    <xf numFmtId="0" fontId="0" fillId="0" borderId="7" xfId="0" applyBorder="1" applyAlignment="1" applyProtection="1">
      <alignment/>
      <protection/>
    </xf>
    <xf numFmtId="0" fontId="0" fillId="0" borderId="26" xfId="0" applyBorder="1" applyAlignment="1" applyProtection="1">
      <alignment/>
      <protection/>
    </xf>
    <xf numFmtId="0" fontId="20" fillId="7" borderId="18" xfId="0" applyFont="1" applyFill="1" applyBorder="1" applyAlignment="1" applyProtection="1">
      <alignment horizontal="center" vertical="center"/>
      <protection/>
    </xf>
    <xf numFmtId="0" fontId="10" fillId="0" borderId="19" xfId="0" applyFont="1" applyBorder="1" applyAlignment="1" applyProtection="1">
      <alignment horizontal="center"/>
      <protection/>
    </xf>
    <xf numFmtId="0" fontId="10" fillId="0" borderId="20" xfId="0" applyFont="1" applyBorder="1" applyAlignment="1" applyProtection="1">
      <alignment horizontal="center"/>
      <protection/>
    </xf>
    <xf numFmtId="164" fontId="0" fillId="0" borderId="0" xfId="0" applyNumberFormat="1" applyBorder="1" applyAlignment="1" applyProtection="1">
      <alignment horizontal="left"/>
      <protection/>
    </xf>
    <xf numFmtId="0" fontId="0" fillId="0" borderId="29" xfId="0" applyBorder="1" applyAlignment="1" applyProtection="1">
      <alignment horizontal="center"/>
      <protection/>
    </xf>
    <xf numFmtId="0" fontId="0" fillId="0" borderId="30" xfId="0" applyBorder="1" applyAlignment="1" applyProtection="1">
      <alignment horizontal="center"/>
      <protection/>
    </xf>
    <xf numFmtId="0" fontId="0" fillId="0" borderId="12" xfId="0" applyBorder="1" applyAlignment="1" applyProtection="1">
      <alignment horizontal="left"/>
      <protection/>
    </xf>
    <xf numFmtId="0" fontId="0" fillId="0" borderId="5" xfId="0" applyBorder="1" applyAlignment="1" applyProtection="1">
      <alignment/>
      <protection/>
    </xf>
    <xf numFmtId="0" fontId="0" fillId="0" borderId="22" xfId="0" applyBorder="1" applyAlignment="1" applyProtection="1">
      <alignment/>
      <protection/>
    </xf>
    <xf numFmtId="0" fontId="0" fillId="0" borderId="23" xfId="0" applyBorder="1" applyAlignment="1" applyProtection="1">
      <alignment/>
      <protection/>
    </xf>
    <xf numFmtId="0" fontId="0" fillId="0" borderId="17" xfId="0" applyBorder="1" applyAlignment="1" applyProtection="1">
      <alignment/>
      <protection/>
    </xf>
    <xf numFmtId="0" fontId="0" fillId="0" borderId="5" xfId="0" applyBorder="1" applyAlignment="1" applyProtection="1">
      <alignment horizontal="center"/>
      <protection/>
    </xf>
    <xf numFmtId="0" fontId="0" fillId="2" borderId="12" xfId="0" applyFill="1" applyBorder="1" applyAlignment="1" applyProtection="1">
      <alignment/>
      <protection/>
    </xf>
    <xf numFmtId="0" fontId="0" fillId="2" borderId="21" xfId="0" applyFill="1" applyBorder="1" applyAlignment="1" applyProtection="1">
      <alignment/>
      <protection/>
    </xf>
    <xf numFmtId="0" fontId="0" fillId="0" borderId="1" xfId="0" applyBorder="1" applyAlignment="1" applyProtection="1">
      <alignment/>
      <protection/>
    </xf>
    <xf numFmtId="0" fontId="0" fillId="0" borderId="26" xfId="0" applyBorder="1" applyAlignment="1">
      <alignment/>
    </xf>
    <xf numFmtId="0" fontId="18" fillId="7" borderId="22" xfId="0" applyFont="1" applyFill="1" applyBorder="1" applyAlignment="1" applyProtection="1">
      <alignment horizontal="center" vertical="center"/>
      <protection/>
    </xf>
    <xf numFmtId="0" fontId="10" fillId="7" borderId="23" xfId="0" applyFont="1" applyFill="1" applyBorder="1" applyAlignment="1" applyProtection="1">
      <alignment horizontal="center" vertical="center"/>
      <protection/>
    </xf>
    <xf numFmtId="0" fontId="10" fillId="7" borderId="24" xfId="0" applyFont="1" applyFill="1" applyBorder="1" applyAlignment="1" applyProtection="1">
      <alignment horizontal="center" vertical="center"/>
      <protection/>
    </xf>
    <xf numFmtId="0" fontId="0" fillId="0" borderId="19" xfId="0" applyBorder="1" applyAlignment="1" applyProtection="1">
      <alignment horizontal="left" vertical="center" wrapText="1" indent="3"/>
      <protection/>
    </xf>
    <xf numFmtId="0" fontId="0" fillId="0" borderId="20" xfId="0" applyBorder="1" applyAlignment="1" applyProtection="1">
      <alignment horizontal="left" vertical="center" wrapText="1" indent="3"/>
      <protection/>
    </xf>
    <xf numFmtId="0" fontId="0" fillId="0" borderId="0" xfId="0" applyBorder="1" applyAlignment="1" applyProtection="1">
      <alignment horizontal="left" vertical="center" wrapText="1" indent="3"/>
      <protection/>
    </xf>
    <xf numFmtId="0" fontId="0" fillId="0" borderId="21" xfId="0" applyBorder="1" applyAlignment="1" applyProtection="1">
      <alignment horizontal="left" vertical="center" wrapText="1" indent="3"/>
      <protection/>
    </xf>
    <xf numFmtId="0" fontId="0" fillId="0" borderId="23" xfId="0" applyBorder="1" applyAlignment="1" applyProtection="1">
      <alignment horizontal="left" vertical="center" wrapText="1" indent="3"/>
      <protection/>
    </xf>
    <xf numFmtId="0" fontId="0" fillId="0" borderId="24" xfId="0" applyBorder="1" applyAlignment="1" applyProtection="1">
      <alignment horizontal="left" vertical="center" wrapText="1" indent="3"/>
      <protection/>
    </xf>
    <xf numFmtId="0" fontId="0" fillId="0" borderId="31" xfId="0" applyBorder="1" applyAlignment="1" applyProtection="1">
      <alignment/>
      <protection/>
    </xf>
    <xf numFmtId="0" fontId="0" fillId="0" borderId="32" xfId="0" applyBorder="1" applyAlignment="1" applyProtection="1">
      <alignment/>
      <protection/>
    </xf>
    <xf numFmtId="0" fontId="0" fillId="5" borderId="18" xfId="0" applyFill="1" applyBorder="1" applyAlignment="1" applyProtection="1">
      <alignment/>
      <protection/>
    </xf>
    <xf numFmtId="0" fontId="0" fillId="5" borderId="20" xfId="0" applyFill="1" applyBorder="1" applyAlignment="1" applyProtection="1">
      <alignment/>
      <protection/>
    </xf>
    <xf numFmtId="0" fontId="0" fillId="4" borderId="22" xfId="0" applyFill="1" applyBorder="1" applyAlignment="1" applyProtection="1">
      <alignment/>
      <protection/>
    </xf>
    <xf numFmtId="0" fontId="0" fillId="4" borderId="24" xfId="0" applyFill="1" applyBorder="1" applyAlignment="1" applyProtection="1">
      <alignment/>
      <protection/>
    </xf>
    <xf numFmtId="0" fontId="0" fillId="0" borderId="7" xfId="0" applyBorder="1" applyAlignment="1">
      <alignment/>
    </xf>
    <xf numFmtId="0" fontId="0" fillId="0" borderId="27" xfId="0" applyBorder="1" applyAlignment="1">
      <alignment/>
    </xf>
    <xf numFmtId="0" fontId="0" fillId="0" borderId="11" xfId="0"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0</xdr:row>
      <xdr:rowOff>0</xdr:rowOff>
    </xdr:from>
    <xdr:to>
      <xdr:col>4</xdr:col>
      <xdr:colOff>171450</xdr:colOff>
      <xdr:row>0</xdr:row>
      <xdr:rowOff>895350</xdr:rowOff>
    </xdr:to>
    <xdr:pic>
      <xdr:nvPicPr>
        <xdr:cNvPr id="1157" name="Picture 54"/>
        <xdr:cNvPicPr preferRelativeResize="1">
          <a:picLocks noChangeAspect="1"/>
        </xdr:cNvPicPr>
      </xdr:nvPicPr>
      <xdr:blipFill>
        <a:blip r:embed="rId1"/>
        <a:stretch>
          <a:fillRect/>
        </a:stretch>
      </xdr:blipFill>
      <xdr:spPr bwMode="auto">
        <a:xfrm>
          <a:off x="4333875" y="0"/>
          <a:ext cx="2038350" cy="895350"/>
        </a:xfrm>
        <a:prstGeom prst="rect">
          <a:avLst/>
        </a:prstGeom>
        <a:noFill/>
        <a:ln w="9525">
          <a:noFill/>
        </a:ln>
      </xdr:spPr>
    </xdr:pic>
    <xdr:clientData/>
  </xdr:twoCellAnchor>
  <xdr:twoCellAnchor editAs="oneCell">
    <xdr:from>
      <xdr:col>1</xdr:col>
      <xdr:colOff>247650</xdr:colOff>
      <xdr:row>57</xdr:row>
      <xdr:rowOff>19050</xdr:rowOff>
    </xdr:from>
    <xdr:to>
      <xdr:col>4</xdr:col>
      <xdr:colOff>228600</xdr:colOff>
      <xdr:row>57</xdr:row>
      <xdr:rowOff>914400</xdr:rowOff>
    </xdr:to>
    <xdr:pic>
      <xdr:nvPicPr>
        <xdr:cNvPr id="1158" name="Picture 54"/>
        <xdr:cNvPicPr preferRelativeResize="1">
          <a:picLocks noChangeAspect="1"/>
        </xdr:cNvPicPr>
      </xdr:nvPicPr>
      <xdr:blipFill>
        <a:blip r:embed="rId1"/>
        <a:stretch>
          <a:fillRect/>
        </a:stretch>
      </xdr:blipFill>
      <xdr:spPr bwMode="auto">
        <a:xfrm>
          <a:off x="4391025" y="12887325"/>
          <a:ext cx="2038350" cy="895350"/>
        </a:xfrm>
        <a:prstGeom prst="rect">
          <a:avLst/>
        </a:prstGeom>
        <a:noFill/>
        <a:ln w="9525">
          <a:noFill/>
        </a:ln>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ail@compliancefactory.nl"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3"/>
  <sheetViews>
    <sheetView showGridLines="0" tabSelected="1" workbookViewId="0" topLeftCell="A1">
      <selection activeCell="B10" sqref="B10"/>
    </sheetView>
  </sheetViews>
  <sheetFormatPr defaultColWidth="9.140625" defaultRowHeight="15"/>
  <cols>
    <col min="1" max="1" width="62.140625" style="0" customWidth="1"/>
    <col min="2" max="2" width="13.421875" style="0" customWidth="1"/>
    <col min="3" max="3" width="9.8515625" style="0" customWidth="1"/>
    <col min="4" max="4" width="7.57421875" style="0" customWidth="1"/>
    <col min="5" max="5" width="15.28125" style="0" customWidth="1"/>
    <col min="6" max="6" width="27.57421875" style="0" customWidth="1"/>
    <col min="7" max="7" width="10.7109375" style="0" bestFit="1" customWidth="1"/>
  </cols>
  <sheetData>
    <row r="1" spans="1:7" ht="74.25" customHeight="1">
      <c r="A1" s="163"/>
      <c r="B1" s="164"/>
      <c r="C1" s="164"/>
      <c r="D1" s="164"/>
      <c r="E1" s="164"/>
      <c r="F1" s="164"/>
      <c r="G1" s="165"/>
    </row>
    <row r="2" spans="1:7" s="1" customFormat="1" ht="30" customHeight="1" thickBot="1">
      <c r="A2" s="185" t="s">
        <v>48</v>
      </c>
      <c r="B2" s="186"/>
      <c r="C2" s="186"/>
      <c r="D2" s="186"/>
      <c r="E2" s="186"/>
      <c r="F2" s="186"/>
      <c r="G2" s="187"/>
    </row>
    <row r="3" spans="1:7" ht="15.75" thickBot="1">
      <c r="A3" s="194"/>
      <c r="B3" s="195"/>
      <c r="C3" s="195"/>
      <c r="D3" s="188" t="s">
        <v>111</v>
      </c>
      <c r="E3" s="188"/>
      <c r="F3" s="188"/>
      <c r="G3" s="189"/>
    </row>
    <row r="4" spans="1:7" ht="15">
      <c r="A4" s="5" t="s">
        <v>14</v>
      </c>
      <c r="B4" s="196" t="s">
        <v>15</v>
      </c>
      <c r="C4" s="197"/>
      <c r="D4" s="190"/>
      <c r="E4" s="190"/>
      <c r="F4" s="190"/>
      <c r="G4" s="191"/>
    </row>
    <row r="5" spans="1:7" ht="15">
      <c r="A5" s="167"/>
      <c r="B5" s="181" t="s">
        <v>16</v>
      </c>
      <c r="C5" s="182"/>
      <c r="D5" s="190"/>
      <c r="E5" s="190"/>
      <c r="F5" s="190"/>
      <c r="G5" s="191"/>
    </row>
    <row r="6" spans="1:7" ht="15.75" thickBot="1">
      <c r="A6" s="158"/>
      <c r="B6" s="198" t="s">
        <v>17</v>
      </c>
      <c r="C6" s="199"/>
      <c r="D6" s="190"/>
      <c r="E6" s="190"/>
      <c r="F6" s="190"/>
      <c r="G6" s="191"/>
    </row>
    <row r="7" spans="1:7" ht="15.75" thickBot="1">
      <c r="A7" s="194"/>
      <c r="B7" s="195"/>
      <c r="C7" s="195"/>
      <c r="D7" s="192"/>
      <c r="E7" s="192"/>
      <c r="F7" s="192"/>
      <c r="G7" s="193"/>
    </row>
    <row r="8" spans="1:7" ht="15">
      <c r="A8" s="6" t="s">
        <v>19</v>
      </c>
      <c r="B8" s="8" t="s">
        <v>18</v>
      </c>
      <c r="C8" s="9" t="s">
        <v>31</v>
      </c>
      <c r="D8" s="8"/>
      <c r="E8" s="10" t="s">
        <v>13</v>
      </c>
      <c r="F8" s="11" t="s">
        <v>9</v>
      </c>
      <c r="G8" s="12"/>
    </row>
    <row r="9" spans="1:7" ht="15">
      <c r="A9" s="7">
        <f>B11+B23+B34+B46</f>
        <v>0</v>
      </c>
      <c r="B9" s="8"/>
      <c r="C9" s="9" t="s">
        <v>11</v>
      </c>
      <c r="D9" s="13"/>
      <c r="E9" s="10" t="s">
        <v>10</v>
      </c>
      <c r="F9" s="14" t="str">
        <f>"Calculaties op "&amp;ROUND(B10,0)&amp;" uren/mnd"</f>
        <v>Calculaties op 0 uren/mnd</v>
      </c>
      <c r="G9" s="12"/>
    </row>
    <row r="10" spans="1:7" ht="15">
      <c r="A10" s="95" t="s">
        <v>61</v>
      </c>
      <c r="B10" s="101">
        <v>0</v>
      </c>
      <c r="C10" s="98"/>
      <c r="D10" s="100"/>
      <c r="E10" s="98"/>
      <c r="F10" s="99"/>
      <c r="G10" s="12"/>
    </row>
    <row r="11" spans="1:7" ht="15">
      <c r="A11" s="94" t="s">
        <v>8</v>
      </c>
      <c r="B11" s="75">
        <v>0</v>
      </c>
      <c r="C11" s="180"/>
      <c r="D11" s="33"/>
      <c r="E11" s="161"/>
      <c r="F11" s="15"/>
      <c r="G11" s="12"/>
    </row>
    <row r="12" spans="1:7" ht="15">
      <c r="A12" s="108" t="s">
        <v>20</v>
      </c>
      <c r="B12" s="73">
        <v>0</v>
      </c>
      <c r="C12" s="180"/>
      <c r="D12" s="33"/>
      <c r="E12" s="161"/>
      <c r="F12" s="15"/>
      <c r="G12" s="12"/>
    </row>
    <row r="13" spans="1:7" ht="15">
      <c r="A13" s="119" t="s">
        <v>83</v>
      </c>
      <c r="B13" s="73">
        <v>0</v>
      </c>
      <c r="C13" s="180"/>
      <c r="D13" s="33"/>
      <c r="E13" s="161"/>
      <c r="F13" s="16" t="str">
        <f>IF(B13&lt;&gt;0,"Rechtsopvolging ","")</f>
        <v/>
      </c>
      <c r="G13" s="17">
        <f>IF(B13&lt;&gt;0,B13*B12*B10,0)</f>
        <v>0</v>
      </c>
    </row>
    <row r="14" spans="1:7" ht="15">
      <c r="A14" s="77" t="s">
        <v>98</v>
      </c>
      <c r="B14" s="73">
        <v>0</v>
      </c>
      <c r="C14" s="180"/>
      <c r="D14" s="33"/>
      <c r="E14" s="161"/>
      <c r="F14" s="16" t="str">
        <f>IF(B14&lt;&gt;0,"100% heffingsrisico over ",IF(B11&lt;&gt;0,"Dat is een goed begin",""))</f>
        <v/>
      </c>
      <c r="G14" s="17">
        <f>IF(B14&lt;&gt;0,B14*B12*B10,0)</f>
        <v>0</v>
      </c>
    </row>
    <row r="15" spans="1:7" ht="47.25" customHeight="1">
      <c r="A15" s="78" t="s">
        <v>99</v>
      </c>
      <c r="B15" s="2">
        <f>B11-B13-B14</f>
        <v>0</v>
      </c>
      <c r="C15" s="180"/>
      <c r="D15" s="33"/>
      <c r="E15" s="161"/>
      <c r="F15" s="18" t="str">
        <f>IF((SUM(B17:B20))&lt;&gt;B15,"Verschil tussen 'Aantal met MOVK' en de som van de gespecificeerde aantallen: "&amp;B15-SUM(B17:B20),"")</f>
        <v/>
      </c>
      <c r="G15" s="202"/>
    </row>
    <row r="16" spans="1:7" ht="18" customHeight="1">
      <c r="A16" s="130" t="s">
        <v>94</v>
      </c>
      <c r="B16" s="131"/>
      <c r="C16" s="176"/>
      <c r="D16" s="33"/>
      <c r="E16" s="161"/>
      <c r="F16" s="19" t="s">
        <v>35</v>
      </c>
      <c r="G16" s="167"/>
    </row>
    <row r="17" spans="1:7" ht="15">
      <c r="A17" s="28" t="s">
        <v>0</v>
      </c>
      <c r="B17" s="73">
        <v>0</v>
      </c>
      <c r="C17" s="74">
        <v>0</v>
      </c>
      <c r="D17" s="33"/>
      <c r="E17" s="3">
        <f>IF(B17&gt;=C17,(B17-C17)*B12*(F17/100)*B10,IF(B17&lt;C17,"?",0))</f>
        <v>0</v>
      </c>
      <c r="F17" s="19">
        <v>60</v>
      </c>
      <c r="G17" s="167"/>
    </row>
    <row r="18" spans="1:7" ht="15">
      <c r="A18" s="28" t="s">
        <v>92</v>
      </c>
      <c r="B18" s="73">
        <v>0</v>
      </c>
      <c r="C18" s="74">
        <v>0</v>
      </c>
      <c r="D18" s="33"/>
      <c r="E18" s="3">
        <f>IF(B18&gt;=C18,(B18-C18)*B12*(F18/100)*B10,IF(B18&lt;C18,"?",0))</f>
        <v>0</v>
      </c>
      <c r="F18" s="19">
        <v>60</v>
      </c>
      <c r="G18" s="167"/>
    </row>
    <row r="19" spans="1:7" ht="15">
      <c r="A19" s="28" t="s">
        <v>93</v>
      </c>
      <c r="B19" s="73">
        <v>0</v>
      </c>
      <c r="C19" s="74">
        <v>0</v>
      </c>
      <c r="D19" s="34"/>
      <c r="E19" s="3">
        <f>IF(B19&gt;=C19,(B19-C19)*B12*B10*(F19/100),IF(B19&lt;C19,"?",0))</f>
        <v>0</v>
      </c>
      <c r="F19" s="19">
        <v>40</v>
      </c>
      <c r="G19" s="167"/>
    </row>
    <row r="20" spans="1:7" ht="15">
      <c r="A20" s="28" t="s">
        <v>91</v>
      </c>
      <c r="B20" s="73">
        <v>0</v>
      </c>
      <c r="C20" s="31"/>
      <c r="D20" s="35"/>
      <c r="E20" s="183"/>
      <c r="F20" s="20"/>
      <c r="G20" s="168"/>
    </row>
    <row r="21" spans="1:7" ht="15.75" thickBot="1">
      <c r="A21" s="29"/>
      <c r="B21" s="30"/>
      <c r="C21" s="32"/>
      <c r="D21" s="33"/>
      <c r="E21" s="183"/>
      <c r="F21" s="16" t="s">
        <v>26</v>
      </c>
      <c r="G21" s="25">
        <f>SUM(E17:E19)</f>
        <v>0</v>
      </c>
    </row>
    <row r="22" spans="1:7" ht="15">
      <c r="A22" s="37"/>
      <c r="B22" s="38"/>
      <c r="C22" s="39"/>
      <c r="D22" s="33"/>
      <c r="E22" s="183"/>
      <c r="F22" s="19"/>
      <c r="G22" s="157"/>
    </row>
    <row r="23" spans="1:7" ht="29.25" customHeight="1">
      <c r="A23" s="109" t="s">
        <v>42</v>
      </c>
      <c r="B23" s="75">
        <v>0</v>
      </c>
      <c r="C23" s="40"/>
      <c r="D23" s="33"/>
      <c r="E23" s="183"/>
      <c r="F23" s="22" t="str">
        <f>IF(SUM(B26,B28)&gt;0,IF((SUM(B26:B28))&gt;B23,"Verschil tussen 'Aantal TAO' en gespecificeerde aantallen "&amp;B23-SUM(B26:B28),""),"")</f>
        <v/>
      </c>
      <c r="G23" s="167"/>
    </row>
    <row r="24" spans="1:7" ht="15">
      <c r="A24" s="26" t="s">
        <v>23</v>
      </c>
      <c r="B24" s="73">
        <v>0</v>
      </c>
      <c r="C24" s="40"/>
      <c r="D24" s="33"/>
      <c r="E24" s="183"/>
      <c r="F24" s="23" t="s">
        <v>36</v>
      </c>
      <c r="G24" s="167"/>
    </row>
    <row r="25" spans="1:7" ht="15">
      <c r="A25" s="28" t="s">
        <v>104</v>
      </c>
      <c r="B25" s="73">
        <v>0</v>
      </c>
      <c r="C25" s="124"/>
      <c r="D25" s="36" t="str">
        <f>IF(B25&lt;&gt;0,"v.a. ","")</f>
        <v/>
      </c>
      <c r="E25" s="3">
        <f>ROUND((B25*B23*(F25/100)*B10),0)</f>
        <v>0</v>
      </c>
      <c r="F25" s="19">
        <v>15</v>
      </c>
      <c r="G25" s="167"/>
    </row>
    <row r="26" spans="1:7" ht="15">
      <c r="A26" s="28" t="s">
        <v>12</v>
      </c>
      <c r="B26" s="73">
        <v>0</v>
      </c>
      <c r="C26" s="40"/>
      <c r="D26" s="36" t="str">
        <f>IF(B26&lt;&gt;0,"v.a. ","")</f>
        <v/>
      </c>
      <c r="E26" s="3">
        <f>ROUND((B26*B24*(F26/100)*B10),0)</f>
        <v>0</v>
      </c>
      <c r="F26" s="19">
        <v>50</v>
      </c>
      <c r="G26" s="167"/>
    </row>
    <row r="27" spans="1:7" ht="15">
      <c r="A27" s="28" t="s">
        <v>1</v>
      </c>
      <c r="B27" s="73">
        <v>0</v>
      </c>
      <c r="C27" s="40"/>
      <c r="D27" s="36" t="str">
        <f>IF(B27&lt;&gt;0,"v.a. ","")</f>
        <v/>
      </c>
      <c r="E27" s="3">
        <f>ROUND((B27*B24*(F27/100)*B10),0)</f>
        <v>0</v>
      </c>
      <c r="F27" s="19">
        <v>50</v>
      </c>
      <c r="G27" s="167"/>
    </row>
    <row r="28" spans="1:7" ht="15">
      <c r="A28" s="28" t="s">
        <v>105</v>
      </c>
      <c r="B28" s="73">
        <v>0</v>
      </c>
      <c r="C28" s="40"/>
      <c r="D28" s="36" t="str">
        <f>IF(B28&lt;&gt;0,"v.a. ","")</f>
        <v/>
      </c>
      <c r="E28" s="3">
        <f>IF(B23&lt;&gt;0,IF(B28&lt;&gt;0,IF(B29&lt;2,ROUND((((B28*B24*B10*0.75*(2*0.33))-B31)*(F28/100)),0),ROUND((((B28*B24*B10*0.75*(B29*0.33))-B31)*(F28/100)),0)),0),0)</f>
        <v>0</v>
      </c>
      <c r="F28" s="19">
        <v>100</v>
      </c>
      <c r="G28" s="167"/>
    </row>
    <row r="29" spans="1:7" ht="15">
      <c r="A29" s="28" t="s">
        <v>106</v>
      </c>
      <c r="B29" s="73">
        <v>0</v>
      </c>
      <c r="C29" s="107"/>
      <c r="D29" s="33"/>
      <c r="E29" s="3"/>
      <c r="F29" s="19"/>
      <c r="G29" s="200"/>
    </row>
    <row r="30" spans="1:7" ht="15">
      <c r="A30" s="28" t="s">
        <v>107</v>
      </c>
      <c r="B30" s="73">
        <v>0</v>
      </c>
      <c r="C30" s="124"/>
      <c r="D30" s="33"/>
      <c r="E30" s="3"/>
      <c r="F30" s="19" t="str">
        <f>IF(B23&gt;0,IF(B30&lt;1,"Risicobedrag!"," ")," ")</f>
        <v xml:space="preserve"> </v>
      </c>
      <c r="G30" s="200"/>
    </row>
    <row r="31" spans="1:7" ht="15.75" thickBot="1">
      <c r="A31" s="28" t="s">
        <v>79</v>
      </c>
      <c r="B31" s="110">
        <v>0</v>
      </c>
      <c r="C31" s="107"/>
      <c r="D31" s="33"/>
      <c r="E31" s="3"/>
      <c r="F31" s="19"/>
      <c r="G31" s="201"/>
    </row>
    <row r="32" spans="1:7" ht="15">
      <c r="A32" s="29"/>
      <c r="B32" s="34"/>
      <c r="C32" s="41"/>
      <c r="D32" s="33"/>
      <c r="E32" s="161"/>
      <c r="F32" s="16" t="s">
        <v>24</v>
      </c>
      <c r="G32" s="111">
        <f>SUM(E26:E28)</f>
        <v>0</v>
      </c>
    </row>
    <row r="33" spans="1:7" ht="15">
      <c r="A33" s="37"/>
      <c r="B33" s="38"/>
      <c r="C33" s="39"/>
      <c r="D33" s="33"/>
      <c r="E33" s="161"/>
      <c r="F33" s="19"/>
      <c r="G33" s="166"/>
    </row>
    <row r="34" spans="1:7" ht="43.5" customHeight="1">
      <c r="A34" s="27" t="s">
        <v>21</v>
      </c>
      <c r="B34" s="75">
        <v>0</v>
      </c>
      <c r="C34" s="40"/>
      <c r="D34" s="33"/>
      <c r="E34" s="161"/>
      <c r="F34" s="18" t="str">
        <f>IF((B36+B41+B38)&lt;&gt;B34,"Verschil tussen totaal ingehuurd en gespecificeerde aantallen "&amp;B34-(B36+B41+B38),"")</f>
        <v/>
      </c>
      <c r="G34" s="167"/>
    </row>
    <row r="35" spans="1:7" ht="15">
      <c r="A35" s="26" t="s">
        <v>22</v>
      </c>
      <c r="B35" s="73">
        <v>0</v>
      </c>
      <c r="C35" s="40"/>
      <c r="D35" s="33"/>
      <c r="E35" s="161"/>
      <c r="F35" s="19" t="s">
        <v>37</v>
      </c>
      <c r="G35" s="167"/>
    </row>
    <row r="36" spans="1:7" ht="15">
      <c r="A36" s="28" t="s">
        <v>3</v>
      </c>
      <c r="B36" s="73">
        <v>0</v>
      </c>
      <c r="C36" s="40"/>
      <c r="D36" s="33"/>
      <c r="E36" s="161"/>
      <c r="F36" s="19"/>
      <c r="G36" s="167"/>
    </row>
    <row r="37" spans="1:7" ht="15">
      <c r="A37" s="42" t="s">
        <v>100</v>
      </c>
      <c r="B37" s="73">
        <v>0</v>
      </c>
      <c r="C37" s="40"/>
      <c r="D37" s="36" t="str">
        <f>IF(B36-B37&gt;0,"v.a. ",IF(B36&lt;B37,"?",""))</f>
        <v/>
      </c>
      <c r="E37" s="3">
        <f>IF((B36-B37)&gt;0,ROUND(((B36-B37)*B35*(F37/100)*B10),0),0)</f>
        <v>0</v>
      </c>
      <c r="F37" s="19">
        <v>49</v>
      </c>
      <c r="G37" s="167"/>
    </row>
    <row r="38" spans="1:7" ht="15">
      <c r="A38" s="28" t="s">
        <v>2</v>
      </c>
      <c r="B38" s="73">
        <v>0</v>
      </c>
      <c r="C38" s="40"/>
      <c r="D38" s="33"/>
      <c r="E38" s="24"/>
      <c r="F38" s="19"/>
      <c r="G38" s="167"/>
    </row>
    <row r="39" spans="1:7" ht="15">
      <c r="A39" s="106" t="s">
        <v>80</v>
      </c>
      <c r="B39" s="73">
        <v>0</v>
      </c>
      <c r="C39" s="40"/>
      <c r="D39" s="36" t="str">
        <f>IF(B38-B39&gt;0,"v.a. ",IF(B38&lt;B39,"?",""))</f>
        <v/>
      </c>
      <c r="E39" s="3">
        <f>IF((B38-B39)&gt;0,ROUND(((B38-B39)*B35*(F39/100)*B10),0),0)</f>
        <v>0</v>
      </c>
      <c r="F39" s="19">
        <v>59</v>
      </c>
      <c r="G39" s="167"/>
    </row>
    <row r="40" spans="1:7" ht="15">
      <c r="A40" s="123" t="s">
        <v>108</v>
      </c>
      <c r="B40" s="73">
        <v>0</v>
      </c>
      <c r="C40" s="124"/>
      <c r="D40" s="33"/>
      <c r="E40" s="122"/>
      <c r="F40" s="19" t="str">
        <f>IF(B40&gt;0,"Naheffingsrisico!"," ")</f>
        <v xml:space="preserve"> </v>
      </c>
      <c r="G40" s="167"/>
    </row>
    <row r="41" spans="1:7" ht="15">
      <c r="A41" s="28" t="s">
        <v>4</v>
      </c>
      <c r="B41" s="73">
        <v>0</v>
      </c>
      <c r="C41" s="40"/>
      <c r="D41" s="33"/>
      <c r="E41" s="24"/>
      <c r="F41" s="19"/>
      <c r="G41" s="167"/>
    </row>
    <row r="42" spans="1:7" ht="15">
      <c r="A42" s="106" t="s">
        <v>80</v>
      </c>
      <c r="B42" s="73">
        <v>0</v>
      </c>
      <c r="C42" s="40"/>
      <c r="D42" s="36" t="str">
        <f>IF(B41-B42&gt;0,"v.a. ",IF(B41&lt;B42,"?",""))</f>
        <v/>
      </c>
      <c r="E42" s="3">
        <f>IF((B41-B42)&gt;0,ROUND(((B41-B42)*B35*(F42/100)*B10),0),0)</f>
        <v>0</v>
      </c>
      <c r="F42" s="19">
        <v>59</v>
      </c>
      <c r="G42" s="167"/>
    </row>
    <row r="43" spans="1:7" ht="15">
      <c r="A43" s="123" t="s">
        <v>108</v>
      </c>
      <c r="B43" s="73">
        <v>0</v>
      </c>
      <c r="C43" s="124"/>
      <c r="D43" s="33"/>
      <c r="E43" s="122"/>
      <c r="F43" s="19" t="str">
        <f>IF(B43&gt;0,"Naheffingsrisico!"," ")</f>
        <v xml:space="preserve"> </v>
      </c>
      <c r="G43" s="184"/>
    </row>
    <row r="44" spans="1:7" ht="15">
      <c r="A44" s="29"/>
      <c r="B44" s="34"/>
      <c r="C44" s="41"/>
      <c r="D44" s="33"/>
      <c r="E44" s="161"/>
      <c r="F44" s="16" t="s">
        <v>25</v>
      </c>
      <c r="G44" s="21">
        <f>E37+E39+E42</f>
        <v>0</v>
      </c>
    </row>
    <row r="45" spans="1:7" ht="15">
      <c r="A45" s="37"/>
      <c r="B45" s="38"/>
      <c r="C45" s="39"/>
      <c r="D45" s="33"/>
      <c r="E45" s="161"/>
      <c r="F45" s="19"/>
      <c r="G45" s="166"/>
    </row>
    <row r="46" spans="1:7" ht="15">
      <c r="A46" s="27" t="s">
        <v>27</v>
      </c>
      <c r="B46" s="75">
        <v>0</v>
      </c>
      <c r="C46" s="40"/>
      <c r="D46" s="33"/>
      <c r="E46" s="161"/>
      <c r="F46" s="22" t="str">
        <f>IF((B49+B51)&lt;&gt;B46,"Verschil tussen totaal ingehuurd en gespecificeerde aantallen "&amp;B46-(B49+B51),"")</f>
        <v/>
      </c>
      <c r="G46" s="167"/>
    </row>
    <row r="47" spans="1:7" ht="15">
      <c r="A47" s="26" t="s">
        <v>28</v>
      </c>
      <c r="B47" s="73">
        <v>0</v>
      </c>
      <c r="C47" s="40"/>
      <c r="D47" s="33"/>
      <c r="E47" s="161"/>
      <c r="F47" s="19" t="s">
        <v>38</v>
      </c>
      <c r="G47" s="167"/>
    </row>
    <row r="48" spans="1:7" ht="15">
      <c r="A48" s="45" t="s">
        <v>109</v>
      </c>
      <c r="B48" s="73">
        <v>0</v>
      </c>
      <c r="C48" s="124"/>
      <c r="D48" s="33"/>
      <c r="E48" s="161"/>
      <c r="F48" s="19" t="str">
        <f>IF(B48&gt;0,"Boete 1500-6000"," ")</f>
        <v xml:space="preserve"> </v>
      </c>
      <c r="G48" s="167"/>
    </row>
    <row r="49" spans="1:7" ht="15">
      <c r="A49" s="45" t="s">
        <v>6</v>
      </c>
      <c r="B49" s="76">
        <v>0</v>
      </c>
      <c r="C49" s="46"/>
      <c r="D49" s="43"/>
      <c r="E49" s="161"/>
      <c r="F49" s="19"/>
      <c r="G49" s="167"/>
    </row>
    <row r="50" spans="1:7" ht="15">
      <c r="A50" s="42" t="s">
        <v>5</v>
      </c>
      <c r="B50" s="73">
        <v>0</v>
      </c>
      <c r="C50" s="40"/>
      <c r="D50" s="36" t="str">
        <f>IF(B49-B50&gt;0,"v.a. ",IF(B49&lt;B50,"?",""))</f>
        <v/>
      </c>
      <c r="E50" s="3">
        <f>IF((B49-B50)&gt;0,ROUND(((B49-B50)*B47*B10*(F50/100)),0),0)</f>
        <v>0</v>
      </c>
      <c r="F50" s="19">
        <v>59</v>
      </c>
      <c r="G50" s="167"/>
    </row>
    <row r="51" spans="1:7" ht="15">
      <c r="A51" s="28" t="s">
        <v>7</v>
      </c>
      <c r="B51" s="73">
        <v>0</v>
      </c>
      <c r="C51" s="40"/>
      <c r="D51" s="33"/>
      <c r="E51" s="24"/>
      <c r="F51" s="19"/>
      <c r="G51" s="167"/>
    </row>
    <row r="52" spans="1:7" ht="15">
      <c r="A52" s="42" t="s">
        <v>29</v>
      </c>
      <c r="B52" s="73">
        <v>0</v>
      </c>
      <c r="C52" s="40"/>
      <c r="D52" s="36" t="str">
        <f>IF(B51-B52&gt;0,"v.a. ",IF(B51&lt;B52,"?",""))</f>
        <v/>
      </c>
      <c r="E52" s="3">
        <f>IF((B51-B52)&gt;0,ROUND(((B51-B52)*B47*B10),0),0)</f>
        <v>0</v>
      </c>
      <c r="F52" s="19">
        <v>100</v>
      </c>
      <c r="G52" s="167"/>
    </row>
    <row r="53" spans="1:7" ht="15">
      <c r="A53" s="42" t="s">
        <v>39</v>
      </c>
      <c r="B53" s="4">
        <v>10000</v>
      </c>
      <c r="C53" s="40"/>
      <c r="D53" s="36"/>
      <c r="E53" s="3">
        <f>(B51-B52)*B53</f>
        <v>0</v>
      </c>
      <c r="F53" s="19">
        <v>100</v>
      </c>
      <c r="G53" s="168"/>
    </row>
    <row r="54" spans="1:7" ht="15.75" thickBot="1">
      <c r="A54" s="175"/>
      <c r="B54" s="131"/>
      <c r="C54" s="176"/>
      <c r="D54" s="40"/>
      <c r="E54" s="161"/>
      <c r="F54" s="16" t="s">
        <v>30</v>
      </c>
      <c r="G54" s="25">
        <f>IF(B48&gt;0,1500+E50+E52+E53,E50+E52+E53)</f>
        <v>0</v>
      </c>
    </row>
    <row r="55" spans="1:7" ht="15">
      <c r="A55" s="130"/>
      <c r="B55" s="131"/>
      <c r="C55" s="176"/>
      <c r="D55" s="40"/>
      <c r="E55" s="161"/>
      <c r="F55" s="173"/>
      <c r="G55" s="157"/>
    </row>
    <row r="56" spans="1:7" ht="15.75" thickBot="1">
      <c r="A56" s="177"/>
      <c r="B56" s="178"/>
      <c r="C56" s="179"/>
      <c r="D56" s="44"/>
      <c r="E56" s="162"/>
      <c r="F56" s="174"/>
      <c r="G56" s="158"/>
    </row>
    <row r="57" spans="1:7" ht="15.75" thickBot="1">
      <c r="A57" s="96"/>
      <c r="B57" s="96"/>
      <c r="C57" s="96"/>
      <c r="D57" s="97"/>
      <c r="E57" s="97"/>
      <c r="F57" s="97"/>
      <c r="G57" s="96"/>
    </row>
    <row r="58" spans="1:7" ht="74.25" customHeight="1">
      <c r="A58" s="163"/>
      <c r="B58" s="164"/>
      <c r="C58" s="164"/>
      <c r="D58" s="164"/>
      <c r="E58" s="164"/>
      <c r="F58" s="164"/>
      <c r="G58" s="165"/>
    </row>
    <row r="59" spans="1:7" ht="34.5" customHeight="1" thickBot="1">
      <c r="A59" s="127" t="s">
        <v>84</v>
      </c>
      <c r="B59" s="156"/>
      <c r="C59" s="156"/>
      <c r="D59" s="156"/>
      <c r="E59" s="156"/>
      <c r="F59" s="131"/>
      <c r="G59" s="132"/>
    </row>
    <row r="60" spans="1:7" ht="15">
      <c r="A60" s="47" t="s">
        <v>89</v>
      </c>
      <c r="B60" s="48"/>
      <c r="C60" s="48"/>
      <c r="D60" s="88" t="s">
        <v>63</v>
      </c>
      <c r="E60" s="48"/>
      <c r="F60" s="48"/>
      <c r="G60" s="80"/>
    </row>
    <row r="61" spans="1:7" ht="15">
      <c r="A61" s="86" t="s">
        <v>56</v>
      </c>
      <c r="B61" s="51">
        <f>G13</f>
        <v>0</v>
      </c>
      <c r="C61" s="34"/>
      <c r="D61" s="125" t="s">
        <v>40</v>
      </c>
      <c r="E61" s="126"/>
      <c r="F61" s="53">
        <f>A9</f>
        <v>0</v>
      </c>
      <c r="G61" s="79"/>
    </row>
    <row r="62" spans="1:7" ht="15">
      <c r="A62" s="50" t="s">
        <v>101</v>
      </c>
      <c r="B62" s="51">
        <f>G14</f>
        <v>0</v>
      </c>
      <c r="C62" s="34"/>
      <c r="D62" s="125" t="s">
        <v>49</v>
      </c>
      <c r="E62" s="126"/>
      <c r="F62" s="51">
        <f>(B11*B12*B10)+(B23*B24*B10)+(B34*B35*B10)+(B46*B47*B10)</f>
        <v>0</v>
      </c>
      <c r="G62" s="79"/>
    </row>
    <row r="63" spans="1:7" ht="15">
      <c r="A63" s="50" t="s">
        <v>45</v>
      </c>
      <c r="B63" s="51">
        <f>G21</f>
        <v>0</v>
      </c>
      <c r="C63" s="34"/>
      <c r="D63" s="125" t="s">
        <v>50</v>
      </c>
      <c r="E63" s="126"/>
      <c r="F63" s="51">
        <f>B67</f>
        <v>0</v>
      </c>
      <c r="G63" s="79"/>
    </row>
    <row r="64" spans="1:7" ht="15">
      <c r="A64" s="50" t="s">
        <v>46</v>
      </c>
      <c r="B64" s="51">
        <f>G32</f>
        <v>0</v>
      </c>
      <c r="C64" s="34"/>
      <c r="D64" s="125" t="s">
        <v>34</v>
      </c>
      <c r="E64" s="126"/>
      <c r="F64" s="55">
        <f>IF(F62&lt;&gt;0,ROUND((F63/F62)*100,2),0)</f>
        <v>0</v>
      </c>
      <c r="G64" s="79"/>
    </row>
    <row r="65" spans="1:7" ht="15">
      <c r="A65" s="50" t="s">
        <v>47</v>
      </c>
      <c r="B65" s="51">
        <f>G44</f>
        <v>0</v>
      </c>
      <c r="C65" s="34"/>
      <c r="D65" s="125" t="s">
        <v>51</v>
      </c>
      <c r="E65" s="126"/>
      <c r="F65" s="51">
        <f>(B11*A89*B10)+(B23*A90*B10)+(B34*A89*B10)+(B46*A91*B10)</f>
        <v>0</v>
      </c>
      <c r="G65" s="79"/>
    </row>
    <row r="66" spans="1:7" ht="15">
      <c r="A66" s="50" t="s">
        <v>32</v>
      </c>
      <c r="B66" s="51">
        <f>G54</f>
        <v>0</v>
      </c>
      <c r="C66" s="34"/>
      <c r="D66" s="125" t="s">
        <v>43</v>
      </c>
      <c r="E66" s="126"/>
      <c r="F66" s="87">
        <f>IF(F62&lt;&gt;0,(F65/F62)*100,0)</f>
        <v>0</v>
      </c>
      <c r="G66" s="79"/>
    </row>
    <row r="67" spans="1:7" ht="15.75" thickBot="1">
      <c r="A67" s="56" t="s">
        <v>33</v>
      </c>
      <c r="B67" s="57">
        <f>SUM(B61:B66)</f>
        <v>0</v>
      </c>
      <c r="C67" s="65"/>
      <c r="D67" s="89"/>
      <c r="E67" s="90"/>
      <c r="F67" s="90"/>
      <c r="G67" s="81"/>
    </row>
    <row r="68" spans="1:7" ht="15">
      <c r="A68" s="59"/>
      <c r="B68" s="60"/>
      <c r="C68" s="61"/>
      <c r="D68" s="61"/>
      <c r="E68" s="61"/>
      <c r="F68" s="62"/>
      <c r="G68" s="49"/>
    </row>
    <row r="69" spans="1:7" ht="31.5" customHeight="1">
      <c r="A69" s="127" t="s">
        <v>52</v>
      </c>
      <c r="B69" s="128"/>
      <c r="C69" s="128"/>
      <c r="D69" s="128"/>
      <c r="E69" s="128"/>
      <c r="F69" s="128"/>
      <c r="G69" s="129"/>
    </row>
    <row r="70" spans="1:7" ht="15">
      <c r="A70" s="120" t="s">
        <v>97</v>
      </c>
      <c r="D70" s="172">
        <f>B67*12</f>
        <v>0</v>
      </c>
      <c r="E70" s="153"/>
      <c r="F70" s="34"/>
      <c r="G70" s="54"/>
    </row>
    <row r="71" spans="1:7" ht="15">
      <c r="A71" s="120" t="s">
        <v>96</v>
      </c>
      <c r="C71" s="34"/>
      <c r="D71" s="172">
        <f>F65*12</f>
        <v>0</v>
      </c>
      <c r="E71" s="153"/>
      <c r="F71" s="34"/>
      <c r="G71" s="54"/>
    </row>
    <row r="72" spans="1:7" ht="15">
      <c r="A72" s="63" t="str">
        <f>" Besef dat de Belastingdienst een terugwerkend heffingsrecht van 5 jaren heeft, ……."</f>
        <v xml:space="preserve"> Besef dat de Belastingdienst een terugwerkend heffingsrecht van 5 jaren heeft, …….</v>
      </c>
      <c r="B72" s="34"/>
      <c r="C72" s="34"/>
      <c r="D72" s="34"/>
      <c r="E72" s="34"/>
      <c r="F72" s="34"/>
      <c r="G72" s="54"/>
    </row>
    <row r="73" spans="1:7" ht="15.75" thickBot="1">
      <c r="A73" s="64"/>
      <c r="B73" s="65"/>
      <c r="C73" s="65"/>
      <c r="D73" s="65"/>
      <c r="E73" s="65"/>
      <c r="F73" s="65"/>
      <c r="G73" s="58"/>
    </row>
    <row r="74" spans="1:7" ht="37.5" customHeight="1">
      <c r="A74" s="169" t="s">
        <v>95</v>
      </c>
      <c r="B74" s="170"/>
      <c r="C74" s="170"/>
      <c r="D74" s="170"/>
      <c r="E74" s="170"/>
      <c r="F74" s="170"/>
      <c r="G74" s="171"/>
    </row>
    <row r="75" spans="1:7" ht="24.75" customHeight="1">
      <c r="A75" s="136" t="s">
        <v>59</v>
      </c>
      <c r="B75" s="137"/>
      <c r="C75" s="34"/>
      <c r="D75" s="34"/>
      <c r="E75" s="34"/>
      <c r="F75" s="34"/>
      <c r="G75" s="54"/>
    </row>
    <row r="76" spans="1:7" ht="15.75" customHeight="1">
      <c r="A76" s="133" t="s">
        <v>53</v>
      </c>
      <c r="B76" s="134"/>
      <c r="C76" s="134"/>
      <c r="D76" s="134"/>
      <c r="E76" s="134"/>
      <c r="F76" s="134"/>
      <c r="G76" s="135"/>
    </row>
    <row r="77" spans="1:7" ht="15" customHeight="1">
      <c r="A77" s="141" t="str">
        <f>"Wij garanderen transparantie,  full compliance en ontzorgen u voor € "&amp;F65&amp;" per maand ( € "&amp;F65*12&amp;" per jaar) als het om deze inhuuraantallen gaat."</f>
        <v>Wij garanderen transparantie,  full compliance en ontzorgen u voor € 0 per maand ( € 0 per jaar) als het om deze inhuuraantallen gaat.</v>
      </c>
      <c r="B77" s="142"/>
      <c r="C77" s="142"/>
      <c r="D77" s="142"/>
      <c r="E77" s="142"/>
      <c r="F77" s="142"/>
      <c r="G77" s="143"/>
    </row>
    <row r="78" spans="1:7" ht="15">
      <c r="A78" s="66"/>
      <c r="B78" s="34"/>
      <c r="C78" s="34"/>
      <c r="D78" s="34"/>
      <c r="E78" s="34"/>
      <c r="F78" s="34"/>
      <c r="G78" s="52"/>
    </row>
    <row r="79" spans="1:7" ht="27" customHeight="1">
      <c r="A79" s="136" t="s">
        <v>60</v>
      </c>
      <c r="B79" s="137"/>
      <c r="C79" s="34"/>
      <c r="D79" s="34"/>
      <c r="E79" s="34"/>
      <c r="F79" s="34"/>
      <c r="G79" s="54"/>
    </row>
    <row r="80" spans="1:7" ht="33" customHeight="1">
      <c r="A80" s="154" t="s">
        <v>90</v>
      </c>
      <c r="B80" s="137"/>
      <c r="C80" s="137"/>
      <c r="D80" s="137"/>
      <c r="E80" s="137"/>
      <c r="F80" s="137"/>
      <c r="G80" s="155"/>
    </row>
    <row r="81" spans="1:7" ht="15">
      <c r="A81" s="147" t="s">
        <v>102</v>
      </c>
      <c r="B81" s="148"/>
      <c r="C81" s="148"/>
      <c r="D81" s="148"/>
      <c r="E81" s="148"/>
      <c r="F81" s="148"/>
      <c r="G81" s="149"/>
    </row>
    <row r="82" spans="1:7" ht="15">
      <c r="A82" s="150" t="str">
        <f>"U krijgt een white-label licentie van onze unieke contractsoftware en wij verzorgen de back-office. De kosten zijn vanaf "&amp;A92&amp;" euro. Garantie: nul risico !"</f>
        <v>U krijgt een white-label licentie van onze unieke contractsoftware en wij verzorgen de back-office. De kosten zijn vanaf 3500 euro. Garantie: nul risico !</v>
      </c>
      <c r="B82" s="151"/>
      <c r="C82" s="151"/>
      <c r="D82" s="151"/>
      <c r="E82" s="151"/>
      <c r="F82" s="151"/>
      <c r="G82" s="159"/>
    </row>
    <row r="83" spans="1:7" ht="15" customHeight="1">
      <c r="A83" s="150" t="s">
        <v>103</v>
      </c>
      <c r="B83" s="151"/>
      <c r="C83" s="151"/>
      <c r="D83" s="151"/>
      <c r="E83" s="151"/>
      <c r="F83" s="34"/>
      <c r="G83" s="54"/>
    </row>
    <row r="84" spans="1:7" ht="15">
      <c r="A84" s="66"/>
      <c r="B84" s="34"/>
      <c r="C84" s="34"/>
      <c r="D84" s="34"/>
      <c r="E84" s="34"/>
      <c r="F84" s="34"/>
      <c r="G84" s="104"/>
    </row>
    <row r="85" spans="1:7" ht="15.75" customHeight="1">
      <c r="A85" s="119" t="s">
        <v>85</v>
      </c>
      <c r="B85" s="34"/>
      <c r="C85" s="34"/>
      <c r="D85" s="34"/>
      <c r="E85" s="34"/>
      <c r="F85" s="34"/>
      <c r="G85" s="54"/>
    </row>
    <row r="86" spans="1:7" ht="15.75" customHeight="1">
      <c r="A86" s="77"/>
      <c r="B86" s="34"/>
      <c r="C86" s="34"/>
      <c r="D86" s="34"/>
      <c r="E86" s="34"/>
      <c r="F86" s="34"/>
      <c r="G86" s="79"/>
    </row>
    <row r="87" spans="1:7" s="85" customFormat="1" ht="15" customHeight="1">
      <c r="A87" s="82" t="s">
        <v>41</v>
      </c>
      <c r="B87" s="83" t="s">
        <v>44</v>
      </c>
      <c r="C87" s="83" t="s">
        <v>54</v>
      </c>
      <c r="D87" s="84">
        <v>1.5</v>
      </c>
      <c r="E87" s="152" t="s">
        <v>57</v>
      </c>
      <c r="F87" s="153"/>
      <c r="G87" s="79"/>
    </row>
    <row r="88" spans="1:7" ht="13.5" customHeight="1">
      <c r="A88" s="67"/>
      <c r="B88" s="68"/>
      <c r="C88" s="91" t="s">
        <v>55</v>
      </c>
      <c r="D88" s="91" t="s">
        <v>82</v>
      </c>
      <c r="E88" s="92" t="s">
        <v>58</v>
      </c>
      <c r="F88" s="93" t="s">
        <v>43</v>
      </c>
      <c r="G88" s="52"/>
    </row>
    <row r="89" spans="1:7" ht="15">
      <c r="A89" s="103">
        <f>Eenheden!B6</f>
        <v>1</v>
      </c>
      <c r="B89" s="69">
        <v>75</v>
      </c>
      <c r="C89" s="70">
        <f>IF(A9&lt;&gt;0,ROUND(A92+(B89*(A89*B10)),0),0)</f>
        <v>0</v>
      </c>
      <c r="D89" s="69">
        <f>ROUND(B10*B89*D87,0)</f>
        <v>0</v>
      </c>
      <c r="E89" s="70">
        <f>IF(A9&lt;&gt;0,ROUND(D89-C89,0)&amp;"/"&amp;ROUND((D89-C89)*12,0),0)</f>
        <v>0</v>
      </c>
      <c r="F89" s="71">
        <f>IF(D89&lt;&gt;0,ROUND(((D89-C89)/D89)*100,1),0)</f>
        <v>0</v>
      </c>
      <c r="G89" s="54"/>
    </row>
    <row r="90" spans="1:7" ht="15">
      <c r="A90" s="103">
        <f>Eenheden!B7</f>
        <v>1.75</v>
      </c>
      <c r="B90" s="69">
        <v>100</v>
      </c>
      <c r="C90" s="70">
        <f>IF(A9&lt;&gt;0,ROUND(A92+(B90*((A89-0.1)*B10)),0),0)</f>
        <v>0</v>
      </c>
      <c r="D90" s="69">
        <f>ROUND(B10*B90*D87,0)</f>
        <v>0</v>
      </c>
      <c r="E90" s="70">
        <f>IF(A9&lt;&gt;0,ROUND(D90-C90,0)&amp;"/"&amp;ROUND((D90-C90)*12,0),0)</f>
        <v>0</v>
      </c>
      <c r="F90" s="71">
        <f>IF(D90&lt;&gt;0,ROUND(((D90-C90)/D90)*100,1),0)</f>
        <v>0</v>
      </c>
      <c r="G90" s="52"/>
    </row>
    <row r="91" spans="1:7" ht="15">
      <c r="A91" s="103">
        <f>Eenheden!B8</f>
        <v>2.5</v>
      </c>
      <c r="B91" s="69">
        <v>200</v>
      </c>
      <c r="C91" s="70">
        <f>IF(A9&lt;&gt;0,ROUND(A92+(B91*((A89-0.15)*B10)),0),0)</f>
        <v>0</v>
      </c>
      <c r="D91" s="69">
        <f>ROUND(B10*B91*D87,0)</f>
        <v>0</v>
      </c>
      <c r="E91" s="70">
        <f>IF(A9&lt;&gt;0,ROUND(D91-C91,0)&amp;"/"&amp;ROUND((D91-C91)*12,0),0)</f>
        <v>0</v>
      </c>
      <c r="F91" s="71">
        <f>IF(D91&lt;&gt;0,ROUND(((D91-C91)/D91)*100,1),0)</f>
        <v>0</v>
      </c>
      <c r="G91" s="52"/>
    </row>
    <row r="92" spans="1:7" ht="15">
      <c r="A92" s="103">
        <f>Eenheden!B9</f>
        <v>3500</v>
      </c>
      <c r="B92" s="69">
        <v>500</v>
      </c>
      <c r="C92" s="70">
        <f>IF(A9&lt;&gt;0,ROUND(A92+(B92*((A89-0.25)*B10)),0),0)</f>
        <v>0</v>
      </c>
      <c r="D92" s="69">
        <f>ROUND(B10*B92*D87,0)</f>
        <v>0</v>
      </c>
      <c r="E92" s="70">
        <f>IF(A9&lt;&gt;0,ROUND(D92-C92,0)&amp;"/"&amp;ROUND((D92-C92)*12,0),0)</f>
        <v>0</v>
      </c>
      <c r="F92" s="71">
        <f>IF(D92&lt;&gt;0,ROUND(((D92-C92)/D92)*100,1),0)</f>
        <v>0</v>
      </c>
      <c r="G92" s="52"/>
    </row>
    <row r="93" spans="1:7" ht="15">
      <c r="A93" s="160" t="s">
        <v>73</v>
      </c>
      <c r="B93" s="137"/>
      <c r="C93" s="137"/>
      <c r="D93" s="137"/>
      <c r="E93" s="137"/>
      <c r="F93" s="137"/>
      <c r="G93" s="155"/>
    </row>
    <row r="94" spans="1:7" ht="15">
      <c r="A94" s="144" t="s">
        <v>81</v>
      </c>
      <c r="B94" s="145"/>
      <c r="C94" s="145"/>
      <c r="D94" s="145"/>
      <c r="E94" s="145"/>
      <c r="F94" s="145"/>
      <c r="G94" s="146"/>
    </row>
    <row r="95" spans="1:7" ht="15">
      <c r="A95" s="144" t="s">
        <v>86</v>
      </c>
      <c r="B95" s="145"/>
      <c r="C95" s="145"/>
      <c r="D95" s="145"/>
      <c r="E95" s="145"/>
      <c r="F95" s="145"/>
      <c r="G95" s="146"/>
    </row>
    <row r="96" spans="1:7" ht="15">
      <c r="A96" s="130"/>
      <c r="B96" s="131"/>
      <c r="C96" s="131"/>
      <c r="D96" s="131"/>
      <c r="E96" s="131"/>
      <c r="F96" s="131"/>
      <c r="G96" s="132"/>
    </row>
    <row r="97" spans="1:7" ht="15">
      <c r="A97" s="138" t="s">
        <v>87</v>
      </c>
      <c r="B97" s="139"/>
      <c r="C97" s="139"/>
      <c r="D97" s="139"/>
      <c r="E97" s="139"/>
      <c r="F97" s="139"/>
      <c r="G97" s="140"/>
    </row>
    <row r="98" spans="1:7" ht="15">
      <c r="A98" s="130"/>
      <c r="B98" s="131"/>
      <c r="C98" s="131"/>
      <c r="D98" s="131"/>
      <c r="E98" s="131"/>
      <c r="F98" s="131"/>
      <c r="G98" s="132"/>
    </row>
    <row r="99" spans="1:7" ht="15">
      <c r="A99" s="72" t="s">
        <v>64</v>
      </c>
      <c r="B99" s="102" t="str">
        <f>Eenheden!$B$4</f>
        <v>T: +31 (0)85-0063900 / M: mail@compliancefactory.nl</v>
      </c>
      <c r="C99" s="34"/>
      <c r="D99" s="34"/>
      <c r="E99" s="34"/>
      <c r="F99" s="34"/>
      <c r="G99" s="52"/>
    </row>
    <row r="100" spans="1:7" ht="15">
      <c r="A100" s="72"/>
      <c r="B100" s="102"/>
      <c r="C100" s="34"/>
      <c r="D100" s="34"/>
      <c r="E100" s="34"/>
      <c r="F100" s="34"/>
      <c r="G100" s="52"/>
    </row>
    <row r="101" spans="1:7" ht="15">
      <c r="A101" s="72" t="s">
        <v>75</v>
      </c>
      <c r="B101" s="102"/>
      <c r="C101" s="34"/>
      <c r="D101" s="34"/>
      <c r="E101" s="34"/>
      <c r="F101" s="34"/>
      <c r="G101" s="52"/>
    </row>
    <row r="102" spans="1:7" ht="15">
      <c r="A102" s="66" t="s">
        <v>88</v>
      </c>
      <c r="B102" s="34"/>
      <c r="C102" s="34"/>
      <c r="D102" s="34"/>
      <c r="E102" s="34"/>
      <c r="F102" s="34"/>
      <c r="G102" s="52"/>
    </row>
    <row r="103" spans="1:7" ht="15.75" thickBot="1">
      <c r="A103" s="64"/>
      <c r="B103" s="65"/>
      <c r="C103" s="65"/>
      <c r="D103" s="65"/>
      <c r="E103" s="65"/>
      <c r="F103" s="65"/>
      <c r="G103" s="105"/>
    </row>
  </sheetData>
  <sheetProtection algorithmName="SHA-512" hashValue="IF/P2Wi7xdWnEEqvRMxphIIjK0Jn3sSQZkMzWFGxCqi3XaBFkmWq3aLyJgG1aXHT85nn0r6iHBAKdfVrtQSnsA==" saltValue="z3xst+tIvjHSWCq2oM9ykA==" spinCount="100000" sheet="1" selectLockedCells="1"/>
  <mergeCells count="50">
    <mergeCell ref="G33:G43"/>
    <mergeCell ref="A1:G1"/>
    <mergeCell ref="A2:G2"/>
    <mergeCell ref="D3:G7"/>
    <mergeCell ref="A7:C7"/>
    <mergeCell ref="A3:C3"/>
    <mergeCell ref="B4:C4"/>
    <mergeCell ref="B6:C6"/>
    <mergeCell ref="A5:A6"/>
    <mergeCell ref="G22:G31"/>
    <mergeCell ref="G15:G20"/>
    <mergeCell ref="F55:F56"/>
    <mergeCell ref="A54:C56"/>
    <mergeCell ref="A16:C16"/>
    <mergeCell ref="C11:C15"/>
    <mergeCell ref="B5:C5"/>
    <mergeCell ref="E11:E16"/>
    <mergeCell ref="E20:E24"/>
    <mergeCell ref="A59:G59"/>
    <mergeCell ref="G55:G56"/>
    <mergeCell ref="A82:G82"/>
    <mergeCell ref="A93:G93"/>
    <mergeCell ref="E32:E36"/>
    <mergeCell ref="D61:E61"/>
    <mergeCell ref="D62:E62"/>
    <mergeCell ref="D63:E63"/>
    <mergeCell ref="E54:E56"/>
    <mergeCell ref="A58:G58"/>
    <mergeCell ref="E44:E49"/>
    <mergeCell ref="G45:G53"/>
    <mergeCell ref="A74:G74"/>
    <mergeCell ref="A75:B75"/>
    <mergeCell ref="D70:E70"/>
    <mergeCell ref="D71:E71"/>
    <mergeCell ref="A98:G98"/>
    <mergeCell ref="A79:B79"/>
    <mergeCell ref="A97:G97"/>
    <mergeCell ref="A77:G77"/>
    <mergeCell ref="A95:G95"/>
    <mergeCell ref="A94:G94"/>
    <mergeCell ref="A81:G81"/>
    <mergeCell ref="A83:E83"/>
    <mergeCell ref="E87:F87"/>
    <mergeCell ref="A80:G80"/>
    <mergeCell ref="D64:E64"/>
    <mergeCell ref="D65:E65"/>
    <mergeCell ref="D66:E66"/>
    <mergeCell ref="A69:G69"/>
    <mergeCell ref="A96:G96"/>
    <mergeCell ref="A76:G76"/>
  </mergeCells>
  <printOptions/>
  <pageMargins left="0.7086614173228347" right="0.7086614173228347" top="0.7480314960629921" bottom="0.7480314960629921" header="0.31496062992125984" footer="0.31496062992125984"/>
  <pageSetup fitToHeight="2" horizontalDpi="300" verticalDpi="300" orientation="portrait" paperSize="9" scale="62" r:id="rId4"/>
  <rowBreaks count="1" manualBreakCount="1">
    <brk id="57" max="16383" man="1"/>
  </rowBreaks>
  <drawing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5"/>
  <sheetViews>
    <sheetView workbookViewId="0" topLeftCell="A1">
      <selection activeCell="A1" sqref="A1:XFD1048576"/>
    </sheetView>
  </sheetViews>
  <sheetFormatPr defaultColWidth="9.140625" defaultRowHeight="15"/>
  <cols>
    <col min="1" max="1" width="12.7109375" style="0" bestFit="1" customWidth="1"/>
    <col min="2" max="2" width="48.421875" style="118" bestFit="1" customWidth="1"/>
  </cols>
  <sheetData>
    <row r="1" spans="1:2" ht="15">
      <c r="A1" t="s">
        <v>62</v>
      </c>
      <c r="B1" s="112"/>
    </row>
    <row r="2" spans="1:2" ht="15">
      <c r="A2" t="s">
        <v>66</v>
      </c>
      <c r="B2" s="121" t="s">
        <v>110</v>
      </c>
    </row>
    <row r="3" spans="1:2" ht="15">
      <c r="A3" t="s">
        <v>65</v>
      </c>
      <c r="B3" s="113" t="s">
        <v>67</v>
      </c>
    </row>
    <row r="4" spans="1:2" ht="15">
      <c r="A4" t="s">
        <v>68</v>
      </c>
      <c r="B4" s="114" t="str">
        <f>"T: "&amp;B2&amp;" / M: "&amp;B3</f>
        <v>T: +31 (0)85-0063900 / M: mail@compliancefactory.nl</v>
      </c>
    </row>
    <row r="5" ht="15">
      <c r="B5" s="112"/>
    </row>
    <row r="6" spans="1:2" ht="15">
      <c r="A6" t="s">
        <v>69</v>
      </c>
      <c r="B6" s="115">
        <v>1</v>
      </c>
    </row>
    <row r="7" spans="1:2" ht="15">
      <c r="A7" t="s">
        <v>70</v>
      </c>
      <c r="B7" s="116">
        <v>1.75</v>
      </c>
    </row>
    <row r="8" spans="1:2" ht="15">
      <c r="A8" t="s">
        <v>72</v>
      </c>
      <c r="B8" s="115">
        <v>2.5</v>
      </c>
    </row>
    <row r="9" spans="1:2" ht="15">
      <c r="A9" t="s">
        <v>71</v>
      </c>
      <c r="B9" s="115">
        <v>3500</v>
      </c>
    </row>
    <row r="10" ht="15">
      <c r="B10" s="116"/>
    </row>
    <row r="11" spans="1:2" ht="15">
      <c r="A11" t="s">
        <v>74</v>
      </c>
      <c r="B11" s="115">
        <v>110</v>
      </c>
    </row>
    <row r="12" spans="1:2" ht="15">
      <c r="A12" t="s">
        <v>76</v>
      </c>
      <c r="B12" s="117">
        <v>20</v>
      </c>
    </row>
    <row r="13" spans="1:2" ht="15">
      <c r="A13" t="s">
        <v>77</v>
      </c>
      <c r="B13" s="117">
        <v>15</v>
      </c>
    </row>
    <row r="14" spans="1:2" ht="15">
      <c r="A14" t="s">
        <v>78</v>
      </c>
      <c r="B14" s="117">
        <v>15</v>
      </c>
    </row>
    <row r="15" ht="15">
      <c r="B15" s="116"/>
    </row>
  </sheetData>
  <sheetProtection algorithmName="SHA-512" hashValue="CY06jigl42a+wF+SEfhV3K0LV00CMvh/iSQxLm+sychzMvRL5owgPRr+oGSva5zH+ukE8t5UuLmHFEFboH2Dcg==" saltValue="rBePTPSinm81n9aNYoy+Jw==" spinCount="100000" sheet="1" selectLockedCells="1"/>
  <hyperlinks>
    <hyperlink ref="B3" r:id="rId1" display="mailto:mail@compliancefactory.nl"/>
  </hyperlinks>
  <printOptions/>
  <pageMargins left="0.7" right="0.7" top="0.75" bottom="0.75" header="0.3" footer="0.3"/>
  <pageSetup horizontalDpi="300" verticalDpi="3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kvdhorst</dc:creator>
  <cp:keywords/>
  <dc:description/>
  <cp:lastModifiedBy>karl@compliancefactory.nl</cp:lastModifiedBy>
  <cp:lastPrinted>2015-07-26T09:56:08Z</cp:lastPrinted>
  <dcterms:created xsi:type="dcterms:W3CDTF">2009-05-13T16:03:07Z</dcterms:created>
  <dcterms:modified xsi:type="dcterms:W3CDTF">2021-01-22T22:32:24Z</dcterms:modified>
  <cp:category/>
  <cp:version/>
  <cp:contentType/>
  <cp:contentStatus/>
</cp:coreProperties>
</file>